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76379496-6697-A647-8D23-D1962E04ECD9}"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C340" i="27" l="1"/>
  <c r="B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C490" i="27" l="1"/>
  <c r="B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C494" i="27" l="1"/>
  <c r="B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C498" i="27" l="1"/>
  <c r="B498" i="27"/>
  <c r="E498" i="27"/>
  <c r="D498" i="27"/>
  <c r="A500" i="27"/>
  <c r="K499" i="27"/>
  <c r="B499" i="27" l="1"/>
  <c r="C499" i="27"/>
  <c r="E499" i="27"/>
  <c r="D499" i="27"/>
  <c r="A501" i="27"/>
  <c r="K500" i="27"/>
  <c r="C500" i="27" l="1"/>
  <c r="B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C504" i="27" l="1"/>
  <c r="B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C508" i="27" l="1"/>
  <c r="B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C512" i="27" l="1"/>
  <c r="B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C516" i="27" l="1"/>
  <c r="B516" i="27"/>
  <c r="A518" i="27"/>
  <c r="K517" i="27"/>
  <c r="E516" i="27"/>
  <c r="D516" i="27"/>
  <c r="B517" i="27" l="1"/>
  <c r="C517" i="27"/>
  <c r="E517" i="27"/>
  <c r="D517" i="27"/>
  <c r="A519" i="27"/>
  <c r="K518" i="27"/>
  <c r="C518" i="27" l="1"/>
  <c r="B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C522" i="27" l="1"/>
  <c r="B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C526" i="27" l="1"/>
  <c r="B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C530" i="27" l="1"/>
  <c r="B530" i="27"/>
  <c r="E530" i="27"/>
  <c r="D530" i="27"/>
  <c r="A532" i="27"/>
  <c r="K531" i="27"/>
  <c r="B531" i="27" l="1"/>
  <c r="C531" i="27"/>
  <c r="E531" i="27"/>
  <c r="D531" i="27"/>
  <c r="A533" i="27"/>
  <c r="K532" i="27"/>
  <c r="C532" i="27" l="1"/>
  <c r="B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C536" i="27" l="1"/>
  <c r="B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C540" i="27" l="1"/>
  <c r="B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C544" i="27" l="1"/>
  <c r="B544" i="27"/>
  <c r="E544" i="27"/>
  <c r="D544" i="27"/>
  <c r="A546" i="27"/>
  <c r="K545" i="27"/>
  <c r="B545" i="27" l="1"/>
  <c r="C545" i="27"/>
  <c r="A547" i="27"/>
  <c r="K546" i="27"/>
  <c r="E545" i="27"/>
  <c r="D545" i="27"/>
  <c r="C546" i="27" l="1"/>
  <c r="B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C684" i="27" l="1"/>
  <c r="B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C688" i="27" l="1"/>
  <c r="B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C692" i="27" l="1"/>
  <c r="B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C696" i="27" l="1"/>
  <c r="B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C700" i="27" l="1"/>
  <c r="B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C718" i="27" l="1"/>
  <c r="B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C722" i="27" l="1"/>
  <c r="B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C726" i="27" l="1"/>
  <c r="B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C730" i="27" l="1"/>
  <c r="B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C736" i="27" l="1"/>
  <c r="B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C780" i="27" l="1"/>
  <c r="B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C784" i="27" l="1"/>
  <c r="B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C788" i="27" l="1"/>
  <c r="B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C792" i="27" l="1"/>
  <c r="B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<sst xmlns="http://schemas.openxmlformats.org/spreadsheetml/2006/main" count="481" uniqueCount="177">
  <si>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</si>
  <si>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</si>
  <si>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</si>
  <si>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</si>
  <si>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</si>
  <si>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</si>
  <si>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</si>
  <si>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</si>
  <si>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</si>
  <si>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</si>
  <si>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</si>
  <si>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</si>
  <si>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</si>
  <si>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</si>
  <si>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</si>
  <si>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</si>
  <si>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</si>
  <si>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</si>
  <si>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</si>
  <si>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</si>
  <si>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</si>
  <si>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</si>
  <si>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</si>
  <si>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</si>
  <si>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</si>
  <si>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</si>
  <si>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</si>
  <si>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</si>
  <si>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</si>
  <si>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</si>
  <si>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</si>
  <si>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</si>
  <si>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</si>
  <si>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</si>
  <si>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</si>
  <si>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</si>
  <si>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</si>
  <si>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</si>
  <si>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</si>
  <si>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</si>
  <si>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</si>
  <si>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</si>
  <si>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</si>
  <si>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</si>
  <si>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</si>
  <si>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</si>
  <si>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</si>
  <si>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Intégration de Compétences Codip</t>
  </si>
  <si>
    <t>Acronyme :</t>
  </si>
  <si>
    <t>M ICO Codip</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</si>
  <si>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</si>
  <si>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</si>
  <si>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</si>
  <si>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</si>
  <si>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</si>
  <si>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</si>
  <si>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</si>
  <si>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</si>
  <si>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</si>
  <si>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</si>
  <si>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</si>
  <si>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</si>
  <si>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</si>
  <si>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</si>
  <si>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</si>
  <si>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</si>
  <si>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</si>
  <si>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</si>
  <si>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</si>
  <si>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</si>
  <si>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</si>
  <si>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</si>
  <si>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</si>
  <si>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</si>
  <si>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</si>
  <si>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</si>
  <si>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</si>
  <si>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</si>
  <si>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</si>
  <si>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</si>
  <si>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</si>
  <si>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</si>
  <si>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</si>
  <si>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</si>
  <si>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</si>
  <si>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</si>
  <si>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</si>
  <si>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</si>
  <si>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</si>
  <si>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</si>
  <si>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</si>
  <si>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</si>
  <si>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</si>
  <si>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</si>
  <si>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</si>
  <si>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</si>
  <si>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</si>
  <si>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</si>
  <si>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</si>
  <si>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</si>
  <si>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</si>
  <si>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</si>
  <si>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</si>
  <si>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</si>
  <si>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</si>
  <si>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</si>
  <si>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</si>
  <si>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</si>
  <si>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</si>
  <si>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</si>
  <si>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</si>
  <si>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</si>
  <si>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</si>
  <si>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</si>
  <si>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</si>
  <si>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</si>
  <si>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</si>
  <si>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</si>
  <si>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</si>
  <si>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</si>
  <si>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</si>
  <si>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</si>
  <si>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</si>
  <si>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</si>
  <si>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</si>
  <si>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</si>
  <si>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</si>
  <si>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</si>
  <si>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</si>
  <si>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</si>
  <si>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</si>
  <si>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</si>
  <si>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</si>
  <si>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</si>
  <si>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</si>
  <si>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</si>
  <si>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</si>
  <si>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</si>
  <si>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</si>
  <si>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</si>
  <si>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</si>
  <si>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</si>
  <si>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</si>
  <si>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</si>
  <si>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</si>
  <si>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</si>
  <si>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</si>
  <si>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</si>
  <si>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</si>
  <si>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</si>
  <si>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</si>
  <si>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</si>
  <si>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</si>
  <si>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</si>
  <si>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</si>
  <si>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</si>
  <si>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</si>
  <si>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</si>
  <si>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</si>
  <si>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</si>
  <si>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</si>
  <si>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</si>
  <si>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</si>
  <si>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</si>
  <si>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Konstantin</t>
  </si>
  <si>
    <t>Todorov</t>
  </si>
  <si>
    <t>Konstantin.Todorov@lirmm.fr</t>
  </si>
  <si>
    <t>Isabelle</t>
  </si>
  <si>
    <t>Mougenot</t>
  </si>
  <si>
    <t>isabelle.mougenot@umontpellier.fr</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</si>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</sst>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1">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51">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1" xfId="0" applyFont="1" applyBorder="1" applyAlignment="1">
      <alignment horizontal="right" vertical="center"/>
    </xf>
    <xf numFmtId="0" fontId="22" fillId="0" borderId="33" xfId="0" applyFont="1" applyBorder="1" applyAlignment="1">
      <alignment horizontal="right" vertical="center"/>
    </xf>
    <xf numFmtId="0" fontId="22" fillId="0" borderId="33" xfId="0" applyFont="1" applyBorder="1" applyAlignment="1">
      <alignment horizontal="right" vertical="center" wrapText="1"/>
    </xf>
    <xf numFmtId="0" fontId="22" fillId="0" borderId="38" xfId="0" applyFont="1" applyBorder="1" applyAlignment="1">
      <alignment horizontal="right" vertical="center"/>
    </xf>
    <xf numFmtId="0" fontId="0" fillId="0" borderId="0" xfId="0" applyAlignment="1">
      <alignment horizontal="right" vertical="center"/>
    </xf>
    <xf numFmtId="0" fontId="25" fillId="0" borderId="31" xfId="0" applyFont="1" applyBorder="1" applyAlignment="1">
      <alignment horizontal="right" vertical="center"/>
    </xf>
    <xf numFmtId="0" fontId="25" fillId="0" borderId="33"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5" fillId="0" borderId="35" xfId="0" applyFont="1" applyBorder="1" applyAlignment="1">
      <alignment horizontal="right" vertical="center"/>
    </xf>
    <xf numFmtId="0" fontId="18" fillId="6" borderId="8" xfId="0" applyFont="1" applyFill="1" applyBorder="1" applyAlignment="1" applyProtection="1">
      <alignment horizontal="center" vertical="center"/>
      <protection locked="0"/>
    </xf>
    <xf numFmtId="0" fontId="18" fillId="6" borderId="22" xfId="0" applyFont="1" applyFill="1" applyBorder="1" applyAlignment="1" applyProtection="1">
      <alignment horizontal="center" vertical="center"/>
      <protection locked="0"/>
    </xf>
    <xf numFmtId="0" fontId="18" fillId="6" borderId="20" xfId="0" applyFont="1" applyFill="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44" xfId="0" applyBorder="1" applyAlignment="1">
      <alignment vertical="center" wrapText="1"/>
    </xf>
    <xf numFmtId="0" fontId="27" fillId="0" borderId="39"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164" fontId="13" fillId="4" borderId="16" xfId="0" applyNumberFormat="1" applyFont="1" applyFill="1" applyBorder="1" applyAlignment="1">
      <alignment vertical="center"/>
    </xf>
    <xf numFmtId="164" fontId="13" fillId="4" borderId="17" xfId="0" applyNumberFormat="1" applyFont="1" applyFill="1" applyBorder="1" applyAlignment="1">
      <alignment vertical="center"/>
    </xf>
    <xf numFmtId="164" fontId="13" fillId="4" borderId="25" xfId="0" applyNumberFormat="1" applyFont="1" applyFill="1" applyBorder="1" applyAlignment="1">
      <alignment vertical="center"/>
    </xf>
    <xf numFmtId="14" fontId="11" fillId="0" borderId="21"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6" borderId="8" xfId="0" applyNumberFormat="1" applyFont="1" applyFill="1" applyBorder="1" applyAlignment="1">
      <alignment horizontal="right" vertical="center"/>
    </xf>
    <xf numFmtId="0" fontId="18" fillId="6" borderId="20"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5" fillId="6" borderId="7" xfId="0" applyNumberFormat="1" applyFont="1" applyFill="1" applyBorder="1" applyAlignment="1">
      <alignment horizontal="right" vertical="center"/>
    </xf>
    <xf numFmtId="164" fontId="15"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1" xfId="0" applyNumberFormat="1" applyFont="1" applyFill="1" applyBorder="1"/>
    <xf numFmtId="164" fontId="15" fillId="0" borderId="19" xfId="0" applyNumberFormat="1" applyFont="1" applyBorder="1" applyAlignment="1">
      <alignment horizontal="right" vertical="center"/>
    </xf>
    <xf numFmtId="0" fontId="18" fillId="0" borderId="20" xfId="0" applyFont="1" applyBorder="1" applyAlignment="1">
      <alignment horizontal="center" vertical="center"/>
    </xf>
    <xf numFmtId="164" fontId="15" fillId="6" borderId="15"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4" xfId="0" applyNumberFormat="1" applyFont="1" applyBorder="1" applyAlignment="1">
      <alignment horizontal="right" vertical="center"/>
    </xf>
    <xf numFmtId="164" fontId="15" fillId="6" borderId="14" xfId="0" applyNumberFormat="1" applyFont="1" applyFill="1" applyBorder="1" applyAlignment="1">
      <alignment horizontal="right" vertical="center"/>
    </xf>
    <xf numFmtId="14" fontId="26" fillId="0" borderId="11" xfId="0" applyNumberFormat="1" applyFont="1" applyBorder="1"/>
    <xf numFmtId="14" fontId="11" fillId="3" borderId="20" xfId="0" applyNumberFormat="1" applyFont="1" applyFill="1" applyBorder="1"/>
    <xf numFmtId="0" fontId="26" fillId="0" borderId="13" xfId="0" applyFont="1" applyBorder="1" applyAlignment="1">
      <alignment horizontal="center" vertical="center"/>
    </xf>
    <xf numFmtId="0" fontId="18" fillId="0" borderId="13" xfId="0" applyFont="1" applyBorder="1" applyAlignment="1">
      <alignment horizontal="center" vertical="center"/>
    </xf>
    <xf numFmtId="14" fontId="26" fillId="0" borderId="23"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64" fontId="15" fillId="0" borderId="18" xfId="0" applyNumberFormat="1" applyFont="1" applyBorder="1" applyAlignment="1">
      <alignment horizontal="right"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18" xfId="0" applyFont="1" applyFill="1" applyBorder="1" applyAlignment="1" applyProtection="1">
      <alignment horizontal="center" vertical="center"/>
      <protection locked="0"/>
    </xf>
    <xf numFmtId="164" fontId="15" fillId="13" borderId="45" xfId="0" applyNumberFormat="1" applyFont="1" applyFill="1" applyBorder="1" applyAlignment="1">
      <alignment horizontal="right" vertical="center"/>
    </xf>
    <xf numFmtId="14" fontId="3" fillId="0" borderId="0" xfId="1" applyNumberFormat="1"/>
    <xf numFmtId="0" fontId="8" fillId="8" borderId="29"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35" xfId="0" applyFont="1" applyBorder="1" applyAlignment="1">
      <alignment horizontal="right" vertical="center" wrapText="1"/>
    </xf>
    <xf numFmtId="0" fontId="18" fillId="3" borderId="8" xfId="0" applyFont="1" applyFill="1" applyBorder="1" applyAlignment="1">
      <alignment horizontal="center" vertical="center"/>
    </xf>
    <xf numFmtId="0" fontId="0" fillId="14" borderId="26" xfId="0" applyFill="1" applyBorder="1" applyAlignment="1">
      <alignment vertical="center"/>
    </xf>
    <xf numFmtId="0" fontId="8" fillId="8" borderId="48" xfId="0" applyFont="1" applyFill="1" applyBorder="1" applyAlignment="1">
      <alignment vertical="top"/>
    </xf>
    <xf numFmtId="0" fontId="8"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8" fillId="8" borderId="16" xfId="0" applyFont="1" applyFill="1" applyBorder="1" applyAlignment="1">
      <alignment horizontal="centerContinuous" vertical="center"/>
    </xf>
    <xf numFmtId="0" fontId="8" fillId="8" borderId="17" xfId="0" applyFont="1" applyFill="1" applyBorder="1" applyAlignment="1">
      <alignment horizontal="centerContinuous" vertical="center"/>
    </xf>
    <xf numFmtId="0" fontId="8" fillId="8" borderId="12" xfId="0" applyFont="1" applyFill="1" applyBorder="1" applyAlignment="1">
      <alignment horizontal="centerContinuous" vertical="center"/>
    </xf>
    <xf numFmtId="0" fontId="8" fillId="8" borderId="27" xfId="0" applyFont="1" applyFill="1" applyBorder="1" applyAlignment="1">
      <alignment vertical="top" wrapText="1"/>
    </xf>
    <xf numFmtId="0" fontId="8" fillId="8" borderId="30" xfId="0" applyFont="1" applyFill="1" applyBorder="1" applyAlignment="1">
      <alignment vertical="top" wrapText="1"/>
    </xf>
    <xf numFmtId="0" fontId="22" fillId="6" borderId="43" xfId="0" applyFont="1" applyFill="1" applyBorder="1" applyAlignment="1">
      <alignment horizontal="center" vertical="center"/>
    </xf>
    <xf numFmtId="0" fontId="25" fillId="0" borderId="37" xfId="0" applyFont="1" applyBorder="1" applyAlignment="1">
      <alignment horizontal="right" vertical="center"/>
    </xf>
    <xf numFmtId="0" fontId="22" fillId="0" borderId="37" xfId="0" applyFont="1" applyBorder="1" applyAlignment="1">
      <alignment horizontal="right" vertical="center" wrapText="1"/>
    </xf>
    <xf numFmtId="0" fontId="22" fillId="6" borderId="43" xfId="0" applyFont="1" applyFill="1" applyBorder="1" applyAlignment="1">
      <alignment vertical="center"/>
    </xf>
    <xf numFmtId="0" fontId="22" fillId="6" borderId="46" xfId="0" applyFont="1" applyFill="1" applyBorder="1" applyAlignment="1">
      <alignment horizontal="center" vertical="center"/>
    </xf>
    <xf numFmtId="0" fontId="22" fillId="6" borderId="47" xfId="0" applyFont="1" applyFill="1" applyBorder="1" applyAlignment="1">
      <alignment horizontal="center" vertical="center"/>
    </xf>
    <xf numFmtId="0" fontId="22" fillId="6" borderId="47" xfId="0" applyFont="1" applyFill="1" applyBorder="1" applyAlignment="1">
      <alignment horizontal="center" vertical="center" wrapText="1"/>
    </xf>
    <xf numFmtId="0" fontId="22" fillId="6" borderId="47" xfId="0" applyFont="1" applyFill="1" applyBorder="1" applyAlignment="1" applyProtection="1">
      <alignment vertical="center" wrapText="1"/>
      <protection locked="0"/>
    </xf>
    <xf numFmtId="0" fontId="22" fillId="15" borderId="46"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1" xfId="0" applyFont="1" applyBorder="1" applyAlignment="1">
      <alignment horizontal="right" vertical="center" wrapText="1"/>
    </xf>
    <xf numFmtId="0" fontId="22" fillId="0" borderId="61" xfId="0" applyFont="1" applyBorder="1" applyAlignment="1">
      <alignment horizontal="right" vertical="center"/>
    </xf>
    <xf numFmtId="0" fontId="0" fillId="0" borderId="62" xfId="0" applyBorder="1" applyAlignment="1">
      <alignment horizontal="right" vertical="center" wrapText="1"/>
    </xf>
    <xf numFmtId="0" fontId="22" fillId="0" borderId="50" xfId="0" applyFont="1" applyBorder="1" applyAlignment="1">
      <alignment horizontal="right" vertical="center" wrapText="1"/>
    </xf>
    <xf numFmtId="0" fontId="22" fillId="0" borderId="46" xfId="0" applyFont="1" applyBorder="1" applyAlignment="1">
      <alignment horizontal="center" vertical="center" wrapText="1"/>
    </xf>
    <xf numFmtId="0" fontId="22" fillId="0" borderId="61" xfId="0" applyFont="1" applyBorder="1" applyAlignment="1">
      <alignment horizontal="right" vertical="center" wrapText="1"/>
    </xf>
    <xf numFmtId="0" fontId="33" fillId="0" borderId="0" xfId="0" applyFont="1" applyAlignment="1">
      <alignment horizontal="right"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1" fontId="25" fillId="0" borderId="57" xfId="0" applyNumberFormat="1" applyFont="1" applyBorder="1" applyAlignment="1">
      <alignment vertical="center"/>
    </xf>
    <xf numFmtId="0" fontId="35" fillId="0" borderId="59" xfId="6" applyNumberFormat="1" applyBorder="1" applyAlignment="1">
      <alignment vertical="center"/>
    </xf>
    <xf numFmtId="0" fontId="25" fillId="0" borderId="60" xfId="0" applyFont="1" applyBorder="1" applyAlignment="1">
      <alignment vertical="center"/>
    </xf>
    <xf numFmtId="0" fontId="25" fillId="0" borderId="57" xfId="0" applyFont="1" applyBorder="1" applyAlignment="1">
      <alignment vertical="center"/>
    </xf>
    <xf numFmtId="0" fontId="22" fillId="0" borderId="60" xfId="0" applyFont="1" applyBorder="1" applyAlignment="1" applyProtection="1">
      <alignment vertical="center"/>
      <protection locked="0"/>
    </xf>
    <xf numFmtId="0" fontId="22" fillId="6" borderId="57" xfId="0" applyFont="1" applyFill="1" applyBorder="1" applyAlignment="1" applyProtection="1">
      <alignment vertical="center" wrapText="1"/>
      <protection locked="0"/>
    </xf>
    <xf numFmtId="0" fontId="22" fillId="6" borderId="59" xfId="0" applyFont="1" applyFill="1" applyBorder="1" applyAlignment="1" applyProtection="1">
      <alignment vertical="center" wrapText="1"/>
      <protection locked="0"/>
    </xf>
    <xf numFmtId="0" fontId="22" fillId="0" borderId="57" xfId="0" applyFont="1" applyBorder="1" applyAlignment="1" applyProtection="1">
      <alignment vertical="center" wrapText="1"/>
      <protection locked="0"/>
    </xf>
    <xf numFmtId="0" fontId="22" fillId="0" borderId="57" xfId="0" applyFont="1" applyBorder="1" applyAlignment="1" applyProtection="1">
      <alignment vertical="center"/>
      <protection locked="0"/>
    </xf>
    <xf numFmtId="0" fontId="25" fillId="0" borderId="64" xfId="0" applyFont="1" applyBorder="1" applyAlignment="1">
      <alignment vertical="center"/>
    </xf>
    <xf numFmtId="0" fontId="25" fillId="0" borderId="65" xfId="0" applyFont="1" applyBorder="1" applyAlignment="1">
      <alignment vertical="center"/>
    </xf>
    <xf numFmtId="1" fontId="25" fillId="0" borderId="65" xfId="0" applyNumberFormat="1" applyFont="1" applyBorder="1" applyAlignment="1">
      <alignment vertical="center"/>
    </xf>
    <xf numFmtId="0" fontId="35" fillId="0" borderId="66" xfId="6" applyNumberFormat="1" applyBorder="1" applyAlignment="1">
      <alignment vertical="center"/>
    </xf>
    <xf numFmtId="0" fontId="22" fillId="0" borderId="64" xfId="0" applyFont="1" applyBorder="1" applyAlignment="1" applyProtection="1">
      <alignment vertical="center"/>
      <protection locked="0"/>
    </xf>
    <xf numFmtId="0" fontId="22" fillId="6" borderId="65" xfId="0" applyFont="1" applyFill="1" applyBorder="1" applyAlignment="1" applyProtection="1">
      <alignment vertical="center" wrapText="1"/>
      <protection locked="0"/>
    </xf>
    <xf numFmtId="0" fontId="22" fillId="6" borderId="66" xfId="0" applyFont="1" applyFill="1" applyBorder="1" applyAlignment="1" applyProtection="1">
      <alignment vertical="center" wrapText="1"/>
      <protection locked="0"/>
    </xf>
    <xf numFmtId="1" fontId="25" fillId="0" borderId="47" xfId="0" applyNumberFormat="1" applyFont="1" applyBorder="1" applyAlignment="1">
      <alignment horizontal="center" vertical="center"/>
    </xf>
    <xf numFmtId="0" fontId="35" fillId="0" borderId="43" xfId="6" applyNumberFormat="1" applyBorder="1" applyAlignment="1">
      <alignment horizontal="center" vertical="center"/>
    </xf>
    <xf numFmtId="0" fontId="22" fillId="0" borderId="65" xfId="0" applyFont="1" applyBorder="1" applyAlignment="1" applyProtection="1">
      <alignment vertical="center" wrapText="1"/>
      <protection locked="0"/>
    </xf>
    <xf numFmtId="0" fontId="22" fillId="0" borderId="66" xfId="0" applyFont="1" applyBorder="1" applyAlignment="1" applyProtection="1">
      <alignment vertical="center"/>
      <protection locked="0"/>
    </xf>
    <xf numFmtId="14" fontId="22" fillId="6" borderId="5" xfId="0" applyNumberFormat="1" applyFont="1" applyFill="1" applyBorder="1" applyAlignment="1">
      <alignment vertical="center"/>
    </xf>
    <xf numFmtId="14" fontId="22" fillId="6" borderId="58" xfId="0" applyNumberFormat="1" applyFont="1" applyFill="1" applyBorder="1" applyAlignment="1">
      <alignment vertical="center"/>
    </xf>
    <xf numFmtId="14" fontId="22" fillId="6" borderId="43" xfId="0" applyNumberFormat="1" applyFont="1" applyFill="1" applyBorder="1" applyAlignment="1">
      <alignment vertical="center"/>
    </xf>
    <xf numFmtId="14" fontId="22" fillId="6" borderId="66" xfId="0" applyNumberFormat="1" applyFont="1" applyFill="1" applyBorder="1" applyAlignment="1">
      <alignment vertical="center"/>
    </xf>
    <xf numFmtId="0" fontId="22" fillId="15" borderId="5" xfId="0" applyFont="1" applyFill="1" applyBorder="1" applyAlignment="1">
      <alignment horizontal="center" vertical="center"/>
    </xf>
    <xf numFmtId="0" fontId="22" fillId="6" borderId="34" xfId="0" applyFont="1" applyFill="1" applyBorder="1" applyAlignment="1">
      <alignment horizontal="center" vertical="center"/>
    </xf>
    <xf numFmtId="0" fontId="22" fillId="6" borderId="36" xfId="0" applyFont="1" applyFill="1" applyBorder="1" applyAlignment="1">
      <alignment vertical="center"/>
    </xf>
    <xf numFmtId="0" fontId="22" fillId="6" borderId="32" xfId="0" applyFont="1" applyFill="1" applyBorder="1" applyAlignment="1">
      <alignment horizontal="center" vertical="center"/>
    </xf>
    <xf numFmtId="0" fontId="22" fillId="6" borderId="34" xfId="0" applyFont="1" applyFill="1" applyBorder="1" applyAlignment="1">
      <alignment horizontal="center" vertical="center" wrapText="1"/>
    </xf>
    <xf numFmtId="0" fontId="22" fillId="6" borderId="36" xfId="0" applyFont="1" applyFill="1" applyBorder="1" applyAlignment="1">
      <alignment horizontal="center" vertical="center"/>
    </xf>
    <xf numFmtId="0" fontId="22" fillId="0" borderId="67" xfId="0" applyFont="1" applyBorder="1" applyAlignment="1">
      <alignment horizontal="center" vertical="center"/>
    </xf>
    <xf numFmtId="0" fontId="22" fillId="6" borderId="47" xfId="0" applyFont="1" applyFill="1" applyBorder="1" applyAlignment="1" applyProtection="1">
      <alignment horizontal="center" vertical="center"/>
      <protection locked="0"/>
    </xf>
    <xf numFmtId="0" fontId="22" fillId="0" borderId="64" xfId="0" applyFont="1" applyBorder="1" applyAlignment="1">
      <alignment horizontal="center" vertical="center" wrapText="1"/>
    </xf>
    <xf numFmtId="0" fontId="21" fillId="9" borderId="5" xfId="0" applyFont="1" applyFill="1" applyBorder="1" applyAlignment="1">
      <alignment vertical="center" wrapText="1"/>
    </xf>
    <xf numFmtId="0" fontId="21" fillId="9" borderId="58" xfId="0" applyFont="1" applyFill="1" applyBorder="1" applyAlignment="1">
      <alignment vertical="center" wrapText="1"/>
    </xf>
    <xf numFmtId="0" fontId="21" fillId="9" borderId="1" xfId="0" applyFont="1" applyFill="1" applyBorder="1" applyAlignment="1">
      <alignment vertical="center" wrapText="1"/>
    </xf>
    <xf numFmtId="0" fontId="21" fillId="9" borderId="3" xfId="0" applyFont="1" applyFill="1" applyBorder="1" applyAlignment="1">
      <alignment vertical="center" wrapText="1"/>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68" xfId="0" applyFont="1" applyBorder="1" applyAlignment="1">
      <alignment wrapText="1"/>
    </xf>
    <xf numFmtId="0" fontId="0" fillId="0" borderId="69" xfId="0" applyBorder="1"/>
    <xf numFmtId="0" fontId="8"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8" fillId="6" borderId="7" xfId="0" applyFont="1" applyFill="1" applyBorder="1" applyAlignment="1">
      <alignment horizontal="center" vertical="center"/>
    </xf>
    <xf numFmtId="14" fontId="26" fillId="0" borderId="70" xfId="0" applyNumberFormat="1" applyFont="1" applyBorder="1"/>
    <xf numFmtId="14" fontId="26" fillId="0" borderId="8" xfId="0" applyNumberFormat="1" applyFont="1" applyBorder="1"/>
    <xf numFmtId="0" fontId="11" fillId="0" borderId="21" xfId="0" applyFont="1" applyBorder="1" applyAlignment="1">
      <alignment horizontal="center" vertical="center"/>
    </xf>
    <xf numFmtId="0" fontId="33" fillId="0" borderId="0" xfId="0" applyFont="1"/>
    <xf numFmtId="0" fontId="22" fillId="0" borderId="47"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protection locked="0"/>
    </xf>
    <xf numFmtId="0" fontId="22" fillId="6" borderId="47" xfId="0" applyFont="1" applyFill="1" applyBorder="1" applyAlignment="1" applyProtection="1">
      <alignment horizontal="center" vertical="center" wrapText="1"/>
      <protection locked="0"/>
    </xf>
    <xf numFmtId="0" fontId="22" fillId="6" borderId="43" xfId="0" applyFont="1" applyFill="1" applyBorder="1" applyAlignment="1" applyProtection="1">
      <alignment horizontal="center" vertical="center" wrapText="1"/>
      <protection locked="0"/>
    </xf>
    <xf numFmtId="0" fontId="22" fillId="0" borderId="43" xfId="0" applyFont="1" applyBorder="1" applyAlignment="1" applyProtection="1">
      <alignment horizontal="center" vertical="center"/>
      <protection locked="0"/>
    </xf>
    <xf numFmtId="14" fontId="22" fillId="6" borderId="67" xfId="0" applyNumberFormat="1" applyFont="1" applyFill="1" applyBorder="1" applyAlignment="1">
      <alignment horizontal="center" vertical="center"/>
    </xf>
    <xf numFmtId="14" fontId="22" fillId="6" borderId="43" xfId="0" applyNumberFormat="1" applyFont="1" applyFill="1" applyBorder="1" applyAlignment="1">
      <alignment horizontal="center" vertical="center"/>
    </xf>
    <xf numFmtId="0" fontId="22" fillId="0" borderId="67"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0" fillId="8" borderId="16" xfId="0" applyFont="1" applyFill="1" applyBorder="1" applyAlignment="1">
      <alignment horizontal="center" vertical="center"/>
    </xf>
    <xf numFmtId="0" fontId="20" fillId="8" borderId="17" xfId="0" applyFont="1" applyFill="1" applyBorder="1" applyAlignment="1">
      <alignment horizontal="center" vertical="center"/>
    </xf>
    <xf numFmtId="0" fontId="20" fillId="8" borderId="12" xfId="0" applyFont="1" applyFill="1" applyBorder="1" applyAlignment="1">
      <alignment horizontal="center" vertical="center"/>
    </xf>
    <xf numFmtId="0" fontId="8" fillId="9" borderId="27"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25" fillId="12" borderId="27" xfId="0" applyFont="1" applyFill="1" applyBorder="1" applyAlignment="1">
      <alignment horizontal="center" vertical="center" textRotation="90"/>
    </xf>
    <xf numFmtId="0" fontId="25" fillId="12" borderId="28" xfId="0" applyFont="1" applyFill="1" applyBorder="1" applyAlignment="1">
      <alignment horizontal="center" vertical="center" textRotation="90"/>
    </xf>
    <xf numFmtId="0" fontId="25" fillId="12" borderId="30" xfId="0" applyFont="1" applyFill="1" applyBorder="1" applyAlignment="1">
      <alignment horizontal="center" vertical="center" textRotation="90"/>
    </xf>
    <xf numFmtId="0" fontId="21" fillId="9" borderId="9"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58"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2" fillId="11" borderId="27" xfId="0" applyFont="1" applyFill="1" applyBorder="1" applyAlignment="1">
      <alignment horizontal="center" vertical="center" textRotation="90" wrapText="1"/>
    </xf>
    <xf numFmtId="0" fontId="22" fillId="11" borderId="28" xfId="0" applyFont="1" applyFill="1" applyBorder="1" applyAlignment="1">
      <alignment horizontal="center" vertical="center" textRotation="90" wrapText="1"/>
    </xf>
    <xf numFmtId="0" fontId="22" fillId="10" borderId="42" xfId="0" applyFont="1" applyFill="1" applyBorder="1" applyAlignment="1">
      <alignment horizontal="center" vertical="center" textRotation="90"/>
    </xf>
    <xf numFmtId="0" fontId="22" fillId="10" borderId="39" xfId="0" applyFont="1" applyFill="1" applyBorder="1" applyAlignment="1">
      <alignment horizontal="center" vertical="center" textRotation="90"/>
    </xf>
    <xf numFmtId="0" fontId="22" fillId="10" borderId="40" xfId="0" applyFont="1" applyFill="1" applyBorder="1" applyAlignment="1">
      <alignment horizontal="center" vertical="center" textRotation="90"/>
    </xf>
    <xf numFmtId="0" fontId="30" fillId="0" borderId="4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6" fillId="4" borderId="0" xfId="0" applyFont="1" applyFill="1" applyAlignment="1">
      <alignment horizontal="center" vertical="center"/>
    </xf>
    <xf numFmtId="0" fontId="8" fillId="4" borderId="0" xfId="0" applyFont="1" applyFill="1"/>
    <xf numFmtId="164" fontId="14" fillId="4" borderId="17" xfId="0" applyNumberFormat="1" applyFont="1" applyFill="1" applyBorder="1" applyAlignment="1">
      <alignment horizontal="center" vertical="center"/>
    </xf>
    <xf numFmtId="164" fontId="14" fillId="4" borderId="24" xfId="0" applyNumberFormat="1" applyFont="1" applyFill="1" applyBorder="1" applyAlignment="1">
      <alignment horizontal="center" vertical="center"/>
    </xf>
    <xf numFmtId="164" fontId="14" fillId="4" borderId="16" xfId="0" applyNumberFormat="1" applyFont="1" applyFill="1" applyBorder="1" applyAlignment="1">
      <alignment horizontal="center" vertical="center"/>
    </xf>
    <xf numFmtId="0" fontId="12" fillId="2" borderId="71"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164" fontId="14" fillId="4" borderId="12"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164" fontId="14" fillId="4" borderId="25" xfId="0" applyNumberFormat="1" applyFont="1" applyFill="1" applyBorder="1" applyAlignment="1">
      <alignment horizontal="center" vertical="center"/>
    </xf>
    <xf numFmtId="0" fontId="28"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B583BE81-5607-DD3A-3233-D3E79FDD95D7}"/>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09" t="s">
        <v>0</v>
      </c>
      <c r="B1" s="210"/>
      <c r="C1" s="211"/>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A26" zoomScale="80" zoomScaleNormal="80" workbookViewId="0">
      <selection activeCell="C43" sqref="C43"/>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7" t="s">
        <v>21</v>
      </c>
      <c r="B1" s="218"/>
      <c r="C1" s="219"/>
      <c r="D1" s="181"/>
      <c r="E1" s="182"/>
      <c r="F1" s="212" t="s">
        <v>22</v>
      </c>
    </row>
    <row r="2" spans="1:7" ht="59.25" customHeight="1" thickBot="1">
      <c r="A2" s="220" t="s">
        <v>23</v>
      </c>
      <c r="B2" s="221"/>
      <c r="C2" s="222"/>
      <c r="D2" s="183"/>
      <c r="E2" s="184"/>
      <c r="F2" s="213"/>
    </row>
    <row r="3" spans="1:7" ht="35" customHeight="1">
      <c r="A3" s="214" t="s">
        <v>24</v>
      </c>
      <c r="B3" s="26" t="s">
        <v>25</v>
      </c>
      <c r="C3" s="146" t="s">
        <v>26</v>
      </c>
      <c r="D3" s="157"/>
      <c r="E3" s="150"/>
      <c r="F3" s="33"/>
    </row>
    <row r="4" spans="1:7" ht="35" customHeight="1">
      <c r="A4" s="215"/>
      <c r="B4" s="27" t="s">
        <v>27</v>
      </c>
      <c r="C4" s="147" t="s">
        <v>28</v>
      </c>
      <c r="D4" s="158"/>
      <c r="E4" s="151"/>
      <c r="F4" s="31"/>
    </row>
    <row r="5" spans="1:7" ht="35" customHeight="1">
      <c r="A5" s="215"/>
      <c r="B5" s="27" t="s">
        <v>29</v>
      </c>
      <c r="C5" s="147" t="s">
        <v>30</v>
      </c>
      <c r="D5" s="158"/>
      <c r="E5" s="151"/>
      <c r="F5" s="31"/>
    </row>
    <row r="6" spans="1:7" ht="35" customHeight="1">
      <c r="A6" s="215"/>
      <c r="B6" s="130" t="s">
        <v>31</v>
      </c>
      <c r="C6" s="164">
        <v>13002979600260</v>
      </c>
      <c r="D6" s="159"/>
      <c r="E6" s="148"/>
      <c r="F6" s="40"/>
    </row>
    <row r="7" spans="1:7" ht="35" customHeight="1" thickBot="1">
      <c r="A7" s="216"/>
      <c r="B7" s="34" t="s">
        <v>32</v>
      </c>
      <c r="C7" s="165" t="s">
        <v>33</v>
      </c>
      <c r="D7" s="160"/>
      <c r="E7" s="149"/>
      <c r="F7" s="32"/>
    </row>
    <row r="8" spans="1:7" ht="35" customHeight="1">
      <c r="A8" s="228"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29"/>
      <c r="B9" s="140" t="s">
        <v>38</v>
      </c>
      <c r="C9" s="201"/>
      <c r="D9" s="162"/>
      <c r="E9" s="153"/>
      <c r="F9" s="234" t="s">
        <v>39</v>
      </c>
    </row>
    <row r="10" spans="1:7" ht="35" customHeight="1" thickBot="1">
      <c r="A10" s="230"/>
      <c r="B10" s="141" t="s">
        <v>40</v>
      </c>
      <c r="C10" s="202"/>
      <c r="D10" s="163"/>
      <c r="E10" s="154"/>
      <c r="F10" s="235"/>
    </row>
    <row r="11" spans="1:7" ht="35" customHeight="1">
      <c r="A11" s="226" t="s">
        <v>41</v>
      </c>
      <c r="B11" s="21" t="s">
        <v>42</v>
      </c>
      <c r="C11" s="200" t="s">
        <v>43</v>
      </c>
      <c r="D11" s="161"/>
      <c r="E11" s="152"/>
      <c r="F11" s="33" t="s">
        <v>37</v>
      </c>
    </row>
    <row r="12" spans="1:7" ht="35" customHeight="1">
      <c r="A12" s="227"/>
      <c r="B12" s="23" t="s">
        <v>44</v>
      </c>
      <c r="C12" s="199" t="s">
        <v>45</v>
      </c>
      <c r="D12" s="166"/>
      <c r="E12" s="155"/>
      <c r="F12" s="31"/>
    </row>
    <row r="13" spans="1:7" ht="35" customHeight="1">
      <c r="A13" s="227"/>
      <c r="B13" s="22" t="s">
        <v>46</v>
      </c>
      <c r="C13" s="199" t="s">
        <v>47</v>
      </c>
      <c r="D13" s="166"/>
      <c r="E13" s="155"/>
      <c r="F13" s="31"/>
    </row>
    <row r="14" spans="1:7" ht="35" customHeight="1">
      <c r="A14" s="227"/>
      <c r="B14" s="22" t="s">
        <v>48</v>
      </c>
      <c r="C14" s="199" t="s">
        <v>49</v>
      </c>
      <c r="D14" s="166"/>
      <c r="E14" s="155"/>
      <c r="F14" s="31"/>
    </row>
    <row r="15" spans="1:7" ht="35" customHeight="1" thickBot="1">
      <c r="A15" s="227"/>
      <c r="B15" s="22" t="s">
        <v>50</v>
      </c>
      <c r="C15" s="203">
        <v>39278</v>
      </c>
      <c r="D15" s="167"/>
      <c r="E15" s="156"/>
      <c r="F15" s="31"/>
    </row>
    <row r="16" spans="1:7" ht="35" customHeight="1">
      <c r="A16" s="227"/>
      <c r="B16" s="142"/>
      <c r="C16" s="143" t="s">
        <v>51</v>
      </c>
      <c r="D16" s="180" t="s">
        <v>52</v>
      </c>
      <c r="E16" s="143" t="s">
        <v>53</v>
      </c>
      <c r="F16" s="33"/>
      <c r="G16" s="198" t="s">
        <v>54</v>
      </c>
    </row>
    <row r="17" spans="1:11" s="20" customFormat="1" ht="35" customHeight="1">
      <c r="A17" s="227"/>
      <c r="B17" s="144" t="s">
        <v>55</v>
      </c>
      <c r="C17" s="201" t="s">
        <v>164</v>
      </c>
      <c r="D17" s="162"/>
      <c r="E17" s="136"/>
      <c r="F17" s="236" t="s">
        <v>56</v>
      </c>
    </row>
    <row r="18" spans="1:11" s="20" customFormat="1" ht="35" customHeight="1">
      <c r="A18" s="227"/>
      <c r="B18" s="144" t="s">
        <v>57</v>
      </c>
      <c r="C18" s="201" t="s">
        <v>165</v>
      </c>
      <c r="D18" s="162"/>
      <c r="E18" s="136"/>
      <c r="F18" s="237"/>
    </row>
    <row r="19" spans="1:11" s="20" customFormat="1" ht="35" customHeight="1">
      <c r="A19" s="227"/>
      <c r="B19" s="144" t="s">
        <v>58</v>
      </c>
      <c r="C19" s="201" t="s">
        <v>166</v>
      </c>
      <c r="D19" s="162"/>
      <c r="E19" s="136"/>
      <c r="F19" s="237"/>
    </row>
    <row r="20" spans="1:11" s="20" customFormat="1" ht="35" customHeight="1">
      <c r="A20" s="227"/>
      <c r="B20" s="144" t="s">
        <v>59</v>
      </c>
      <c r="C20" s="201" t="s">
        <v>167</v>
      </c>
      <c r="D20" s="162"/>
      <c r="E20" s="136"/>
      <c r="F20" s="237"/>
    </row>
    <row r="21" spans="1:11" s="20" customFormat="1" ht="35" customHeight="1">
      <c r="A21" s="227"/>
      <c r="B21" s="144" t="s">
        <v>60</v>
      </c>
      <c r="C21" s="201" t="s">
        <v>168</v>
      </c>
      <c r="D21" s="162"/>
      <c r="E21" s="136"/>
      <c r="F21" s="237"/>
    </row>
    <row r="22" spans="1:11" s="20" customFormat="1" ht="35" customHeight="1">
      <c r="A22" s="227"/>
      <c r="B22" s="144" t="s">
        <v>61</v>
      </c>
      <c r="C22" s="201" t="s">
        <v>169</v>
      </c>
      <c r="D22" s="162"/>
      <c r="E22" s="136"/>
      <c r="F22" s="238"/>
    </row>
    <row r="23" spans="1:11" s="20" customFormat="1" ht="35" customHeight="1">
      <c r="A23" s="227"/>
      <c r="B23" s="144" t="s">
        <v>62</v>
      </c>
      <c r="C23" s="201" t="s">
        <v>170</v>
      </c>
      <c r="D23" s="162"/>
      <c r="E23" s="136"/>
      <c r="F23" s="231"/>
    </row>
    <row r="24" spans="1:11" s="20" customFormat="1" ht="35" customHeight="1">
      <c r="A24" s="227"/>
      <c r="B24" s="144" t="s">
        <v>63</v>
      </c>
      <c r="C24" s="201" t="s">
        <v>171</v>
      </c>
      <c r="D24" s="162"/>
      <c r="E24" s="136"/>
      <c r="F24" s="232"/>
    </row>
    <row r="25" spans="1:11" s="20" customFormat="1" ht="35" customHeight="1">
      <c r="A25" s="227"/>
      <c r="B25" s="144" t="s">
        <v>64</v>
      </c>
      <c r="C25" s="201" t="s">
        <v>172</v>
      </c>
      <c r="D25" s="162"/>
      <c r="E25" s="136"/>
      <c r="F25" s="232"/>
    </row>
    <row r="26" spans="1:11" s="20" customFormat="1" ht="35" customHeight="1">
      <c r="A26" s="227"/>
      <c r="B26" s="144" t="s">
        <v>65</v>
      </c>
      <c r="C26" s="201"/>
      <c r="D26" s="162"/>
      <c r="E26" s="136"/>
      <c r="F26" s="232"/>
    </row>
    <row r="27" spans="1:11" s="20" customFormat="1" ht="35" customHeight="1">
      <c r="A27" s="227"/>
      <c r="B27" s="144" t="s">
        <v>66</v>
      </c>
      <c r="C27" s="201"/>
      <c r="D27" s="162"/>
      <c r="E27" s="136"/>
      <c r="F27" s="232"/>
    </row>
    <row r="28" spans="1:11" s="20" customFormat="1" ht="35" customHeight="1" thickBot="1">
      <c r="A28" s="227"/>
      <c r="B28" s="144" t="s">
        <v>67</v>
      </c>
      <c r="C28" s="201"/>
      <c r="D28" s="162"/>
      <c r="E28" s="136"/>
      <c r="F28" s="233"/>
    </row>
    <row r="29" spans="1:11" s="20" customFormat="1" ht="35" customHeight="1" thickBot="1">
      <c r="A29" s="223" t="s">
        <v>68</v>
      </c>
      <c r="B29" s="138" t="s">
        <v>69</v>
      </c>
      <c r="C29" s="204">
        <f>IF(_xlfn.MINIFS(Import!A:A,Import!K:K,"Rentrée")=DATE(1900,1,0),"",_xlfn.MINIFS(Import!A:A,Import!K:K,"Rentrée"))</f>
        <v>45908</v>
      </c>
      <c r="D29" s="168"/>
      <c r="E29" s="169"/>
      <c r="F29" s="33" t="s">
        <v>70</v>
      </c>
    </row>
    <row r="30" spans="1:11" s="20" customFormat="1" ht="35" customHeight="1" thickBot="1">
      <c r="A30" s="224"/>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4"/>
      <c r="B31" s="138"/>
      <c r="C31" s="178" t="s">
        <v>51</v>
      </c>
      <c r="D31" s="172"/>
      <c r="E31" s="137"/>
      <c r="F31" s="33"/>
      <c r="H31" s="128"/>
      <c r="I31" s="106" t="s">
        <v>73</v>
      </c>
      <c r="J31" s="107" t="s">
        <v>74</v>
      </c>
      <c r="K31" s="98" t="s">
        <v>75</v>
      </c>
    </row>
    <row r="32" spans="1:11" s="20" customFormat="1" ht="35" customHeight="1">
      <c r="A32" s="224"/>
      <c r="B32" s="23" t="s">
        <v>76</v>
      </c>
      <c r="C32" s="179">
        <v>270</v>
      </c>
      <c r="D32" s="173"/>
      <c r="E32" s="134"/>
      <c r="F32" s="31"/>
      <c r="H32" s="108" t="s">
        <v>77</v>
      </c>
      <c r="I32" s="110">
        <f>COUNTIF(Import!K:K,"Centre")/2 + COUNTIF(Import!K:K,"Rentrée")/2</f>
        <v>69</v>
      </c>
      <c r="J32" s="111">
        <f>I32*7</f>
        <v>483</v>
      </c>
      <c r="K32" s="112"/>
    </row>
    <row r="33" spans="1:11" s="20" customFormat="1" ht="35" customHeight="1" thickBot="1">
      <c r="A33" s="224"/>
      <c r="B33" s="23" t="s">
        <v>78</v>
      </c>
      <c r="C33" s="134">
        <f t="shared" ref="C33" si="0">(C36*35)-C32</f>
        <v>283</v>
      </c>
      <c r="D33" s="173"/>
      <c r="E33" s="134"/>
      <c r="F33" s="31" t="s">
        <v>79</v>
      </c>
      <c r="H33" s="109" t="s">
        <v>80</v>
      </c>
      <c r="I33" s="113">
        <f>COUNTIF(Import!K:K,"Examens")/2</f>
        <v>10</v>
      </c>
      <c r="J33" s="114">
        <f>I33*7</f>
        <v>70</v>
      </c>
      <c r="K33" s="115"/>
    </row>
    <row r="34" spans="1:11" s="20" customFormat="1" ht="35" customHeight="1" thickBot="1">
      <c r="A34" s="224"/>
      <c r="B34" s="23" t="s">
        <v>81</v>
      </c>
      <c r="C34" s="134">
        <f>C32+C33</f>
        <v>553</v>
      </c>
      <c r="D34" s="173"/>
      <c r="E34" s="134"/>
      <c r="F34" s="41" t="s">
        <v>79</v>
      </c>
      <c r="G34" s="99"/>
      <c r="H34" s="105" t="s">
        <v>82</v>
      </c>
      <c r="I34" s="119">
        <f>I32+I33</f>
        <v>79</v>
      </c>
      <c r="J34" s="120">
        <f>J32+J33</f>
        <v>553</v>
      </c>
      <c r="K34" s="121">
        <f>IFERROR(J34/(J34+J37),"")</f>
        <v>0.31349206349206349</v>
      </c>
    </row>
    <row r="35" spans="1:11" s="20" customFormat="1" ht="35" customHeight="1">
      <c r="A35" s="224"/>
      <c r="B35" s="22" t="s">
        <v>83</v>
      </c>
      <c r="C35" s="134">
        <f>I34</f>
        <v>79</v>
      </c>
      <c r="D35" s="173"/>
      <c r="E35" s="134"/>
      <c r="F35" s="31" t="s">
        <v>84</v>
      </c>
      <c r="H35" s="108" t="s">
        <v>85</v>
      </c>
      <c r="I35" s="116">
        <f>COUNTIF(Import!K:K,"Révisions")/2</f>
        <v>0</v>
      </c>
      <c r="J35" s="117">
        <f>I35*7</f>
        <v>0</v>
      </c>
      <c r="K35" s="118"/>
    </row>
    <row r="36" spans="1:11" s="20" customFormat="1" ht="35" customHeight="1" thickBot="1">
      <c r="A36" s="224"/>
      <c r="B36" s="22" t="s">
        <v>86</v>
      </c>
      <c r="C36" s="134">
        <f>C35/5</f>
        <v>15.8</v>
      </c>
      <c r="D36" s="173"/>
      <c r="E36" s="134"/>
      <c r="F36" s="31" t="s">
        <v>84</v>
      </c>
      <c r="H36" s="109" t="s">
        <v>87</v>
      </c>
      <c r="I36" s="113">
        <f>COUNTIF(Import!K:K,"Entreprise")/2</f>
        <v>173</v>
      </c>
      <c r="J36" s="114">
        <f>I36*7</f>
        <v>1211</v>
      </c>
      <c r="K36" s="122"/>
    </row>
    <row r="37" spans="1:11" s="20" customFormat="1" ht="35" customHeight="1" thickBot="1">
      <c r="A37" s="224"/>
      <c r="B37" s="131" t="s">
        <v>88</v>
      </c>
      <c r="C37" s="129">
        <f>C34+D34+E34</f>
        <v>553</v>
      </c>
      <c r="D37" s="174"/>
      <c r="E37" s="132"/>
      <c r="F37" s="40" t="s">
        <v>84</v>
      </c>
      <c r="H37" s="105" t="s">
        <v>89</v>
      </c>
      <c r="I37" s="119">
        <f>I35+I36</f>
        <v>173</v>
      </c>
      <c r="J37" s="120">
        <f>J35+J36</f>
        <v>1211</v>
      </c>
      <c r="K37" s="123">
        <f>IFERROR(J37/(J37+J34),"")</f>
        <v>0.68650793650793651</v>
      </c>
    </row>
    <row r="38" spans="1:11" s="20" customFormat="1" ht="35" customHeight="1">
      <c r="A38" s="224"/>
      <c r="B38" s="139" t="s">
        <v>90</v>
      </c>
      <c r="C38" s="206" t="s">
        <v>173</v>
      </c>
      <c r="D38" s="175"/>
      <c r="E38" s="133"/>
      <c r="F38" s="33" t="s">
        <v>37</v>
      </c>
    </row>
    <row r="39" spans="1:11" s="20" customFormat="1" ht="35" customHeight="1">
      <c r="A39" s="224"/>
      <c r="B39" s="24" t="s">
        <v>91</v>
      </c>
      <c r="C39" s="207" t="s">
        <v>174</v>
      </c>
      <c r="D39" s="173"/>
      <c r="E39" s="134"/>
      <c r="F39" s="31" t="s">
        <v>37</v>
      </c>
    </row>
    <row r="40" spans="1:11" s="25" customFormat="1" ht="35" customHeight="1">
      <c r="A40" s="224"/>
      <c r="B40" s="22" t="s">
        <v>92</v>
      </c>
      <c r="C40" s="207" t="s">
        <v>175</v>
      </c>
      <c r="D40" s="173"/>
      <c r="E40" s="134"/>
      <c r="F40" s="31" t="s">
        <v>37</v>
      </c>
    </row>
    <row r="41" spans="1:11" s="25" customFormat="1" ht="35" customHeight="1">
      <c r="A41" s="224"/>
      <c r="B41" s="23" t="s">
        <v>93</v>
      </c>
      <c r="C41" s="208" t="s">
        <v>176</v>
      </c>
      <c r="D41" s="173"/>
      <c r="E41" s="134"/>
      <c r="F41" s="31" t="s">
        <v>37</v>
      </c>
    </row>
    <row r="42" spans="1:11" s="25" customFormat="1" ht="35" customHeight="1">
      <c r="A42" s="224"/>
      <c r="B42" s="23" t="s">
        <v>94</v>
      </c>
      <c r="C42" s="199"/>
      <c r="D42" s="176"/>
      <c r="E42" s="135"/>
      <c r="F42" s="31"/>
      <c r="G42" s="145" t="b">
        <f>AND(C41="Oui",C42="")</f>
        <v>0</v>
      </c>
    </row>
    <row r="43" spans="1:11" ht="35" customHeight="1" thickBot="1">
      <c r="A43" s="225"/>
      <c r="B43" s="103" t="s">
        <v>95</v>
      </c>
      <c r="C43" s="203" t="s">
        <v>176</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4">
      <formula>LEN(TRIM(C8))=0</formula>
    </cfRule>
  </conditionalFormatting>
  <conditionalFormatting sqref="C11:C15 E11:E15">
    <cfRule type="containsBlanks" dxfId="198" priority="36">
      <formula>LEN(TRIM(C11))=0</formula>
    </cfRule>
  </conditionalFormatting>
  <conditionalFormatting sqref="C32">
    <cfRule type="containsBlanks" dxfId="197" priority="42">
      <formula>LEN(TRIM(C32))=0</formula>
    </cfRule>
  </conditionalFormatting>
  <conditionalFormatting sqref="C33">
    <cfRule type="cellIs" dxfId="196" priority="38" operator="lessThan">
      <formula>0</formula>
    </cfRule>
  </conditionalFormatting>
  <conditionalFormatting sqref="C33:C34 C36:C37">
    <cfRule type="cellIs" priority="27" operator="greaterThan">
      <formula>0</formula>
    </cfRule>
  </conditionalFormatting>
  <conditionalFormatting sqref="C33:C37">
    <cfRule type="cellIs" dxfId="195" priority="37" operator="equal">
      <formula>0</formula>
    </cfRule>
  </conditionalFormatting>
  <conditionalFormatting sqref="C37">
    <cfRule type="expression" dxfId="194" priority="664">
      <formula>$C$37&lt;402</formula>
    </cfRule>
  </conditionalFormatting>
  <conditionalFormatting sqref="C38:C41 C43">
    <cfRule type="containsBlanks" dxfId="193" priority="665">
      <formula>LEN(TRIM(C38))=0</formula>
    </cfRule>
  </conditionalFormatting>
  <conditionalFormatting sqref="C42">
    <cfRule type="expression" dxfId="192" priority="2">
      <formula>$G$42=TRUE</formula>
    </cfRule>
  </conditionalFormatting>
  <conditionalFormatting sqref="C17:E25">
    <cfRule type="containsBlanks" dxfId="191" priority="3">
      <formula>LEN(TRIM(C17))=0</formula>
    </cfRule>
  </conditionalFormatting>
  <conditionalFormatting sqref="C29:E30">
    <cfRule type="containsBlanks" dxfId="190" priority="666">
      <formula>LEN(TRIM(C29))=0</formula>
    </cfRule>
  </conditionalFormatting>
  <conditionalFormatting sqref="D32:E36">
    <cfRule type="cellIs" priority="12" operator="greaterThan">
      <formula>0</formula>
    </cfRule>
  </conditionalFormatting>
  <conditionalFormatting sqref="D38:E43">
    <cfRule type="cellIs" priority="8" operator="greaterThan">
      <formula>0</formula>
    </cfRule>
  </conditionalFormatting>
  <conditionalFormatting sqref="K34">
    <cfRule type="cellIs" dxfId="189" priority="26" operator="lessThan">
      <formula>0.25</formula>
    </cfRule>
  </conditionalFormatting>
  <conditionalFormatting sqref="K37">
    <cfRule type="cellIs" dxfId="188" priority="23"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s>
  <pageMargins left="0.7" right="0.7" top="0.75" bottom="0.75" header="0.3" footer="0.3"/>
  <pageSetup paperSize="9" scale="52"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2"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48"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row>
    <row r="4" spans="1:60" s="42" customFormat="1" ht="50" customHeight="1">
      <c r="A4" s="1"/>
      <c r="B4" s="51"/>
      <c r="C4" s="250" t="str">
        <f>_xlfn.TEXTJOIN(" - ",TRUE,_xlfn.TEXTJOIN(" ",TRUE,'Fiche formation'!C11:C13),'Fiche formation'!C14,IF('Fiche formation'!G16="oui",'Fiche formation'!C16,""))</f>
        <v>MASTER Informatique Intégration de Compétences Codip - M ICO Codip - M2 2025-2026</v>
      </c>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1"/>
      <c r="AT4" s="1"/>
      <c r="AU4" s="1"/>
      <c r="AV4" s="1"/>
      <c r="AW4" s="1"/>
      <c r="AX4" s="1"/>
      <c r="AY4" s="1"/>
      <c r="AZ4" s="1"/>
      <c r="BA4" s="1"/>
      <c r="BB4" s="1"/>
      <c r="BC4" s="1"/>
      <c r="BD4" s="1"/>
      <c r="BE4" s="1"/>
      <c r="BF4" s="1"/>
      <c r="BG4" s="1"/>
      <c r="BH4" s="1"/>
    </row>
    <row r="5" spans="1:60" ht="40" customHeight="1" thickBot="1">
      <c r="C5" s="244">
        <v>2025</v>
      </c>
      <c r="D5" s="245"/>
      <c r="E5" s="245"/>
      <c r="F5" s="245"/>
      <c r="G5" s="245"/>
      <c r="H5" s="245"/>
      <c r="I5" s="245"/>
      <c r="J5" s="245"/>
      <c r="K5" s="245"/>
      <c r="L5" s="245"/>
      <c r="M5" s="245"/>
      <c r="N5" s="245"/>
      <c r="O5" s="245"/>
      <c r="P5" s="245"/>
      <c r="Q5" s="246"/>
      <c r="R5" s="197"/>
      <c r="S5" s="244">
        <f>IF(MONTH(1&amp;S6)=1,An+1,"")</f>
        <v>2026</v>
      </c>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6"/>
    </row>
    <row r="6" spans="1:60" ht="35.25" customHeight="1" thickBot="1">
      <c r="C6" s="249" t="s">
        <v>96</v>
      </c>
      <c r="D6" s="241"/>
      <c r="E6" s="247"/>
      <c r="F6" s="53">
        <f>MONTH(1&amp;G6)</f>
        <v>9</v>
      </c>
      <c r="G6" s="241" t="s">
        <v>97</v>
      </c>
      <c r="H6" s="242"/>
      <c r="I6" s="54">
        <f>MONTH(1&amp;J6)</f>
        <v>10</v>
      </c>
      <c r="J6" s="241" t="str">
        <f>CHOOSE(IF(MONTH(1&amp;G6)=12,1,MONTH(1&amp;G6)+1),"Janvier","Février","Mars","Avril","Mai","Juin","Juillet","Août","Septembre","Octobre","Novembre","Décembre")</f>
        <v>Octobre</v>
      </c>
      <c r="K6" s="242"/>
      <c r="L6" s="55">
        <f>MONTH(1&amp;M6)</f>
        <v>11</v>
      </c>
      <c r="M6" s="241" t="str">
        <f>CHOOSE(IF(MONTH(1&amp;J6)=12,1,MONTH(1&amp;J6)+1),"Janvier","Février","Mars","Avril","Mai","Juin","Juillet","Août","Septembre","Octobre","Novembre","Décembre")</f>
        <v>Novembre</v>
      </c>
      <c r="N6" s="242"/>
      <c r="O6" s="55">
        <f>MONTH(1&amp;P6)</f>
        <v>12</v>
      </c>
      <c r="P6" s="241" t="str">
        <f>CHOOSE(IF(MONTH(1&amp;M6)=12,1,MONTH(1&amp;M6)+1),"Janvier","Février","Mars","Avril","Mai","Juin","Juillet","Août","Septembre","Octobre","Novembre","Décembre")</f>
        <v>Décembre</v>
      </c>
      <c r="Q6" s="247"/>
      <c r="R6" s="52"/>
      <c r="S6" s="243" t="str">
        <f>CHOOSE(IF(MONTH(1&amp;P6)=12,1,MONTH(1&amp;P6)+1),"Janvier","Février","Mars","Avril","Mai","Juin","Juillet","Août","Septembre","Octobre","Novembre","Décembre")</f>
        <v>Janvier</v>
      </c>
      <c r="T6" s="242"/>
      <c r="U6" s="55">
        <f>MONTH(1&amp;V6)</f>
        <v>2</v>
      </c>
      <c r="V6" s="241" t="str">
        <f>CHOOSE(IF(MONTH(1&amp;S6)=12,1,MONTH(1&amp;S6)+1),"Janvier","Février","Mars","Avril","Mai","Juin","Juillet","Août","Septembre","Octobre","Novembre","Décembre")</f>
        <v>Février</v>
      </c>
      <c r="W6" s="242"/>
      <c r="X6" s="55">
        <f>MONTH(1&amp;Y6)</f>
        <v>3</v>
      </c>
      <c r="Y6" s="241" t="str">
        <f>CHOOSE(IF(MONTH(1&amp;V6)=12,1,MONTH(1&amp;V6)+1),"Janvier","Février","Mars","Avril","Mai","Juin","Juillet","Août","Septembre","Octobre","Novembre","Décembre")</f>
        <v>Mars</v>
      </c>
      <c r="Z6" s="242"/>
      <c r="AA6" s="55">
        <f>MONTH(1&amp;AB6)</f>
        <v>4</v>
      </c>
      <c r="AB6" s="241" t="str">
        <f>CHOOSE(IF(MONTH(1&amp;Y6)=12,1,MONTH(1&amp;Y6)+1),"Janvier","Février","Mars","Avril","Mai","Juin","Juillet","Août","Septembre","Octobre","Novembre","Décembre")</f>
        <v>Avril</v>
      </c>
      <c r="AC6" s="242"/>
      <c r="AD6" s="55">
        <f>MONTH(1&amp;AE6)</f>
        <v>5</v>
      </c>
      <c r="AE6" s="241" t="str">
        <f>CHOOSE(IF(MONTH(1&amp;AB6)=12,1,MONTH(1&amp;AB6)+1),"Janvier","Février","Mars","Avril","Mai","Juin","Juillet","Août","Septembre","Octobre","Novembre","Décembre")</f>
        <v>Mai</v>
      </c>
      <c r="AF6" s="242"/>
      <c r="AG6" s="55">
        <f>MONTH(1&amp;AH6)</f>
        <v>6</v>
      </c>
      <c r="AH6" s="241" t="str">
        <f>CHOOSE(IF(MONTH(1&amp;AE6)=12,1,MONTH(1&amp;AE6)+1),"Janvier","Février","Mars","Avril","Mai","Juin","Juillet","Août","Septembre","Octobre","Novembre","Décembre")</f>
        <v>Juin</v>
      </c>
      <c r="AI6" s="242"/>
      <c r="AJ6" s="55">
        <f>MONTH(1&amp;AK6)</f>
        <v>7</v>
      </c>
      <c r="AK6" s="241" t="str">
        <f>CHOOSE(IF(MONTH(1&amp;AH6)=12,1,MONTH(1&amp;AH6)+1),"Janvier","Février","Mars","Avril","Mai","Juin","Juillet","Août","Septembre","Octobre","Novembre","Décembre")</f>
        <v>Juillet</v>
      </c>
      <c r="AL6" s="242"/>
      <c r="AM6" s="55">
        <f>MONTH(1&amp;AN6)</f>
        <v>8</v>
      </c>
      <c r="AN6" s="241" t="str">
        <f>CHOOSE(IF(MONTH(1&amp;AK6)=12,1,MONTH(1&amp;AK6)+1),"Janvier","Février","Mars","Avril","Mai","Juin","Juillet","Août","Septembre","Octobre","Novembre","Décembre")</f>
        <v>Août</v>
      </c>
      <c r="AO6" s="242"/>
      <c r="AP6" s="55">
        <f>MONTH(1&amp;AQ6)</f>
        <v>9</v>
      </c>
      <c r="AQ6" s="241" t="str">
        <f>CHOOSE(IF(MONTH(1&amp;AN6)=12,1,MONTH(1&amp;AN6)+1),"Janvier","Février","Mars","Avril","Mai","Juin","Juillet","Août","Septembre","Octobre","Novembre","Décembre")</f>
        <v>Septembre</v>
      </c>
      <c r="AR6" s="247"/>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77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77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77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151</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77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77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77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77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77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77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77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39" t="s">
        <v>98</v>
      </c>
      <c r="U1048576" s="240"/>
      <c r="V1048576" s="240"/>
    </row>
  </sheetData>
  <sheetProtection algorithmName="SHA-512" hashValue="WTdwY9DA2YUAjrEhOSuteBIFTSe2RYqQZuOSzKNkMq4/myc4tdyPQAznJoV1GvY3aa+NL3sD+b5H2Bryo+UvHg==" saltValue="/+NTnWL6wr6yHnt6/sYP5w==" spinCount="100000" sheet="1"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99</v>
      </c>
      <c r="B1" s="191" t="s">
        <v>100</v>
      </c>
      <c r="C1" s="39" t="s">
        <v>101</v>
      </c>
    </row>
    <row r="2" spans="1:3" s="39" customFormat="1">
      <c r="A2" s="10">
        <v>45884</v>
      </c>
      <c r="B2" s="192">
        <f t="shared" ref="B2:B38" si="0">A2</f>
        <v>45884</v>
      </c>
      <c r="C2" t="s">
        <v>102</v>
      </c>
    </row>
    <row r="3" spans="1:3">
      <c r="A3" s="10">
        <v>45962</v>
      </c>
      <c r="B3" s="192">
        <f>A3</f>
        <v>45962</v>
      </c>
      <c r="C3" t="s">
        <v>103</v>
      </c>
    </row>
    <row r="4" spans="1:3">
      <c r="A4" s="10">
        <v>45972</v>
      </c>
      <c r="B4" s="192">
        <f t="shared" si="0"/>
        <v>45972</v>
      </c>
      <c r="C4" t="s">
        <v>104</v>
      </c>
    </row>
    <row r="5" spans="1:3">
      <c r="A5" s="10">
        <v>46016</v>
      </c>
      <c r="B5" s="192">
        <f t="shared" si="0"/>
        <v>46016</v>
      </c>
      <c r="C5" t="s">
        <v>105</v>
      </c>
    </row>
    <row r="6" spans="1:3">
      <c r="A6" s="10">
        <v>46023</v>
      </c>
      <c r="B6" s="192">
        <f t="shared" si="0"/>
        <v>46023</v>
      </c>
      <c r="C6" t="s">
        <v>106</v>
      </c>
    </row>
    <row r="7" spans="1:3">
      <c r="A7" s="10">
        <v>46118</v>
      </c>
      <c r="B7" s="192">
        <f t="shared" si="0"/>
        <v>46118</v>
      </c>
      <c r="C7" t="s">
        <v>107</v>
      </c>
    </row>
    <row r="8" spans="1:3">
      <c r="A8" s="10">
        <v>46143</v>
      </c>
      <c r="B8" s="192">
        <f t="shared" si="0"/>
        <v>46143</v>
      </c>
      <c r="C8" t="s">
        <v>108</v>
      </c>
    </row>
    <row r="9" spans="1:3">
      <c r="A9" s="10">
        <v>46150</v>
      </c>
      <c r="B9" s="192">
        <f t="shared" si="0"/>
        <v>46150</v>
      </c>
      <c r="C9" t="s">
        <v>109</v>
      </c>
    </row>
    <row r="10" spans="1:3">
      <c r="A10" s="10">
        <v>46156</v>
      </c>
      <c r="B10" s="192">
        <f t="shared" si="0"/>
        <v>46156</v>
      </c>
      <c r="C10" t="s">
        <v>110</v>
      </c>
    </row>
    <row r="11" spans="1:3">
      <c r="A11" s="10">
        <v>46167</v>
      </c>
      <c r="B11" s="192">
        <f t="shared" si="0"/>
        <v>46167</v>
      </c>
      <c r="C11" t="s">
        <v>111</v>
      </c>
    </row>
    <row r="12" spans="1:3">
      <c r="A12" s="10">
        <v>46217</v>
      </c>
      <c r="B12" s="192">
        <f t="shared" si="0"/>
        <v>46217</v>
      </c>
      <c r="C12" t="s">
        <v>112</v>
      </c>
    </row>
    <row r="13" spans="1:3">
      <c r="A13" s="10">
        <v>46249</v>
      </c>
      <c r="B13" s="192">
        <f t="shared" si="0"/>
        <v>46249</v>
      </c>
      <c r="C13" t="s">
        <v>102</v>
      </c>
    </row>
    <row r="14" spans="1:3">
      <c r="A14" s="10">
        <v>46327</v>
      </c>
      <c r="B14" s="192">
        <f t="shared" si="0"/>
        <v>46327</v>
      </c>
      <c r="C14" t="s">
        <v>103</v>
      </c>
    </row>
    <row r="15" spans="1:3">
      <c r="A15" s="10">
        <v>46337</v>
      </c>
      <c r="B15" s="192">
        <f t="shared" si="0"/>
        <v>46337</v>
      </c>
      <c r="C15" t="s">
        <v>104</v>
      </c>
    </row>
    <row r="16" spans="1:3">
      <c r="A16" s="10">
        <v>46381</v>
      </c>
      <c r="B16" s="192">
        <f t="shared" si="0"/>
        <v>46381</v>
      </c>
      <c r="C16" t="s">
        <v>105</v>
      </c>
    </row>
    <row r="17" spans="1:3">
      <c r="A17" s="10">
        <v>46388</v>
      </c>
      <c r="B17" s="192">
        <f t="shared" si="0"/>
        <v>46388</v>
      </c>
      <c r="C17" t="s">
        <v>106</v>
      </c>
    </row>
    <row r="18" spans="1:3">
      <c r="A18" s="10">
        <v>46475</v>
      </c>
      <c r="B18" s="192">
        <f t="shared" si="0"/>
        <v>46475</v>
      </c>
      <c r="C18" t="s">
        <v>107</v>
      </c>
    </row>
    <row r="19" spans="1:3">
      <c r="A19" s="10">
        <v>46508</v>
      </c>
      <c r="B19" s="192">
        <f t="shared" si="0"/>
        <v>46508</v>
      </c>
      <c r="C19" t="s">
        <v>108</v>
      </c>
    </row>
    <row r="20" spans="1:3">
      <c r="A20" s="10">
        <v>46513</v>
      </c>
      <c r="B20" s="192">
        <f t="shared" si="0"/>
        <v>46513</v>
      </c>
      <c r="C20" t="s">
        <v>110</v>
      </c>
    </row>
    <row r="21" spans="1:3">
      <c r="A21" s="10">
        <v>46515</v>
      </c>
      <c r="B21" s="192">
        <f t="shared" si="0"/>
        <v>46515</v>
      </c>
      <c r="C21" t="s">
        <v>109</v>
      </c>
    </row>
    <row r="22" spans="1:3">
      <c r="A22" s="10">
        <v>46524</v>
      </c>
      <c r="B22" s="192">
        <f t="shared" si="0"/>
        <v>46524</v>
      </c>
      <c r="C22" t="s">
        <v>111</v>
      </c>
    </row>
    <row r="23" spans="1:3">
      <c r="A23" s="10">
        <v>46582</v>
      </c>
      <c r="B23" s="192">
        <f t="shared" si="0"/>
        <v>46582</v>
      </c>
      <c r="C23" t="s">
        <v>112</v>
      </c>
    </row>
    <row r="24" spans="1:3">
      <c r="A24" s="10">
        <v>46614</v>
      </c>
      <c r="B24" s="192">
        <f t="shared" si="0"/>
        <v>46614</v>
      </c>
      <c r="C24" t="s">
        <v>102</v>
      </c>
    </row>
    <row r="25" spans="1:3">
      <c r="A25" s="10">
        <v>46692</v>
      </c>
      <c r="B25" s="192">
        <f t="shared" si="0"/>
        <v>46692</v>
      </c>
      <c r="C25" t="s">
        <v>103</v>
      </c>
    </row>
    <row r="26" spans="1:3">
      <c r="A26" s="10">
        <v>46702</v>
      </c>
      <c r="B26" s="192">
        <f t="shared" si="0"/>
        <v>46702</v>
      </c>
      <c r="C26" t="s">
        <v>104</v>
      </c>
    </row>
    <row r="27" spans="1:3">
      <c r="A27" s="10">
        <v>46746</v>
      </c>
      <c r="B27" s="192">
        <f t="shared" si="0"/>
        <v>46746</v>
      </c>
      <c r="C27" t="s">
        <v>105</v>
      </c>
    </row>
    <row r="28" spans="1:3">
      <c r="A28" s="10">
        <v>46753</v>
      </c>
      <c r="B28" s="192">
        <f t="shared" si="0"/>
        <v>46753</v>
      </c>
      <c r="C28" t="s">
        <v>106</v>
      </c>
    </row>
    <row r="29" spans="1:3">
      <c r="A29" s="10">
        <v>46860</v>
      </c>
      <c r="B29" s="192">
        <f t="shared" si="0"/>
        <v>46860</v>
      </c>
      <c r="C29" t="s">
        <v>107</v>
      </c>
    </row>
    <row r="30" spans="1:3">
      <c r="A30" s="10">
        <v>46874</v>
      </c>
      <c r="B30" s="192">
        <f t="shared" si="0"/>
        <v>46874</v>
      </c>
      <c r="C30" t="s">
        <v>108</v>
      </c>
    </row>
    <row r="31" spans="1:3">
      <c r="A31" s="10">
        <v>46881</v>
      </c>
      <c r="B31" s="192">
        <f t="shared" si="0"/>
        <v>46881</v>
      </c>
      <c r="C31" t="s">
        <v>109</v>
      </c>
    </row>
    <row r="32" spans="1:3">
      <c r="A32" s="10">
        <v>46898</v>
      </c>
      <c r="B32" s="192">
        <f t="shared" si="0"/>
        <v>46898</v>
      </c>
      <c r="C32" t="s">
        <v>110</v>
      </c>
    </row>
    <row r="33" spans="1:3">
      <c r="A33" s="10">
        <v>46909</v>
      </c>
      <c r="B33" s="192">
        <f t="shared" si="0"/>
        <v>46909</v>
      </c>
      <c r="C33" t="s">
        <v>111</v>
      </c>
    </row>
    <row r="34" spans="1:3">
      <c r="A34" s="10">
        <v>46948</v>
      </c>
      <c r="B34" s="192">
        <f t="shared" si="0"/>
        <v>46948</v>
      </c>
      <c r="C34" t="s">
        <v>112</v>
      </c>
    </row>
    <row r="35" spans="1:3">
      <c r="A35" s="10">
        <v>46980</v>
      </c>
      <c r="B35" s="192">
        <f t="shared" si="0"/>
        <v>46980</v>
      </c>
      <c r="C35" t="s">
        <v>102</v>
      </c>
    </row>
    <row r="36" spans="1:3">
      <c r="A36" s="10">
        <v>47058</v>
      </c>
      <c r="B36" s="192">
        <f t="shared" si="0"/>
        <v>47058</v>
      </c>
      <c r="C36" t="s">
        <v>103</v>
      </c>
    </row>
    <row r="37" spans="1:3">
      <c r="A37" s="10">
        <v>47068</v>
      </c>
      <c r="B37" s="192">
        <f t="shared" si="0"/>
        <v>47068</v>
      </c>
      <c r="C37" t="s">
        <v>104</v>
      </c>
    </row>
    <row r="38" spans="1:3">
      <c r="A38" s="10">
        <v>47112</v>
      </c>
      <c r="B38" s="192">
        <f t="shared" si="0"/>
        <v>47112</v>
      </c>
      <c r="C38" t="s">
        <v>105</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113</v>
      </c>
      <c r="B1" t="s">
        <v>114</v>
      </c>
      <c r="C1" t="s">
        <v>115</v>
      </c>
      <c r="D1" t="s">
        <v>116</v>
      </c>
      <c r="E1" t="s">
        <v>117</v>
      </c>
      <c r="F1" t="s">
        <v>118</v>
      </c>
    </row>
    <row r="2" spans="1:6">
      <c r="A2" t="s">
        <v>119</v>
      </c>
      <c r="B2" t="s">
        <v>120</v>
      </c>
      <c r="C2" t="s">
        <v>121</v>
      </c>
      <c r="D2" t="s">
        <v>122</v>
      </c>
      <c r="E2" t="s">
        <v>123</v>
      </c>
    </row>
    <row r="3" spans="1:6">
      <c r="A3" t="s">
        <v>124</v>
      </c>
      <c r="B3" t="s">
        <v>125</v>
      </c>
      <c r="C3" t="s">
        <v>126</v>
      </c>
      <c r="D3" t="s">
        <v>127</v>
      </c>
    </row>
    <row r="4" spans="1:6">
      <c r="A4" t="s">
        <v>36</v>
      </c>
      <c r="B4" t="s">
        <v>128</v>
      </c>
    </row>
    <row r="5" spans="1:6">
      <c r="A5" t="s">
        <v>129</v>
      </c>
      <c r="B5" t="s">
        <v>130</v>
      </c>
    </row>
    <row r="6" spans="1:6">
      <c r="A6" t="s">
        <v>131</v>
      </c>
      <c r="B6" t="s">
        <v>132</v>
      </c>
    </row>
    <row r="7" spans="1:6">
      <c r="A7" t="s">
        <v>133</v>
      </c>
      <c r="B7" t="s">
        <v>134</v>
      </c>
    </row>
    <row r="8" spans="1:6">
      <c r="A8" t="s">
        <v>135</v>
      </c>
    </row>
    <row r="9" spans="1:6">
      <c r="A9" t="s">
        <v>136</v>
      </c>
    </row>
    <row r="10" spans="1:6">
      <c r="A10" t="s">
        <v>137</v>
      </c>
    </row>
    <row r="11" spans="1:6">
      <c r="A11" t="s">
        <v>138</v>
      </c>
    </row>
    <row r="12" spans="1:6">
      <c r="A12" t="s">
        <v>139</v>
      </c>
    </row>
    <row r="13" spans="1:6">
      <c r="A13" t="s">
        <v>140</v>
      </c>
    </row>
    <row r="14" spans="1:6">
      <c r="A14" t="s">
        <v>141</v>
      </c>
    </row>
    <row r="15" spans="1:6">
      <c r="A15" t="s">
        <v>142</v>
      </c>
    </row>
    <row r="16" spans="1:6">
      <c r="A16" t="s">
        <v>143</v>
      </c>
    </row>
    <row r="17" spans="1:1">
      <c r="A17" t="s">
        <v>144</v>
      </c>
    </row>
    <row r="18" spans="1:1">
      <c r="A18" t="s">
        <v>145</v>
      </c>
    </row>
    <row r="19" spans="1:1">
      <c r="A19" t="s">
        <v>146</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147</v>
      </c>
      <c r="B1" t="s">
        <v>148</v>
      </c>
      <c r="C1" t="s">
        <v>149</v>
      </c>
      <c r="D1" t="s">
        <v>150</v>
      </c>
    </row>
    <row r="2" spans="1:4">
      <c r="A2" t="s">
        <v>151</v>
      </c>
      <c r="B2" t="s">
        <v>77</v>
      </c>
      <c r="C2" t="s">
        <v>151</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ICO Codip</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ICO Codip</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ICO Codip</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ICO Codip</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ICO Codip</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ICO Codip</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ICO Codip</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ICO Codip</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ICO Codip</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ICO Codip</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ICO Codip</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ICO Codip</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ICO Codip</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ICO Codip</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ICO Codip</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ICO Codip</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ICO Codip</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ICO Codip</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ICO Codip</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ICO Codip</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ICO Codip</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ICO Codip</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ICO Codip</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ICO Codip</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ICO Codip</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ICO Codip</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ICO Codip</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ICO Codip</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ICO Codip</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ICO Codip</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ICO Codip</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ICO Codip</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ICO Codip</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ICO Codip</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ICO Codip</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ICO Codip</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ICO Codip</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ICO Codip</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ICO Codip</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ICO Codip</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ICO Codip</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ICO Codip</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ICO Codip</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ICO Codip</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ICO Codip</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ICO Codip</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ICO Codip</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ICO Codip</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ICO Codip</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ICO Codip</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ICO Codip</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ICO Codip</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ICO Codip</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ICO Codip</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ICO Codip</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ICO Codip</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ICO Codip</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ICO Codip</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ICO Codip</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ICO Codip</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ICO Codip</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ICO Codip</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ICO Codip</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ICO Codip</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ICO Codip</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ICO Codip</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ICO Codip</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ICO Codip</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ICO Codip</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ICO Codip</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ICO Codip</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ICO Codip</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ICO Codip</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ICO Codip</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ICO Codip</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ICO Codip</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ICO Codip</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ICO Codip</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ICO Codip</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ICO Codip</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ICO Codip</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ICO Codip</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ICO Codip</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ICO Codip</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ICO Codip</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ICO Codip</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ICO Codip</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ICO Codip</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ICO Codip</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ICO Codip</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ICO Codip</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ICO Codip</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ICO Codip</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ICO Codip</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ICO Codip</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ICO Codip</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ICO Codip</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ICO Codip</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ICO Codip</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ICO Codip</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ICO Codip</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ICO Codip</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ICO Codip</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ICO Codip</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ICO Codip</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ICO Codip</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ICO Codip</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ICO Codip</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ICO Codip</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ICO Codip</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ICO Codip</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ICO Codip</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ICO Codip</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ICO Codip</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ICO Codip</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ICO Codip</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ICO Codip</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ICO Codip</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ICO Codip</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ICO Codip</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ICO Codip</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ICO Codip</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ICO Codip</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ICO Codip</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ICO Codip</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ICO Codip</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ICO Codip</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ICO Codip</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ICO Codip</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ICO Codip</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ICO Codip</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ICO Codip</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ICO Codip</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ICO Codip</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ICO Codip</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ICO Codip</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ICO Codip</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ICO Codip</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ICO Codip</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ICO Codip</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ICO Codip</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ICO Codip</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ICO Codip</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ICO Codip</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ICO Codip</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ICO Codip</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ICO Codip</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ICO Codip</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ICO Codip</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ICO Codip</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ICO Codip</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ICO Codip</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ICO Codip</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ICO Codip</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ICO Codip</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ICO Codip</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ICO Codip</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ICO Codip</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ICO Codip</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ICO Codip</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ICO Codip</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ICO Codip</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ICO Codip</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ICO Codip</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ICO Codip</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ICO Codip</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ICO Codip</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ICO Codip</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ICO Codip</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ICO Codip</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ICO Codip</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ICO Codip</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ICO Codip</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ICO Codip</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ICO Codip</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ICO Codip</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ICO Codip</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ICO Codip</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ICO Codip</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ICO Codip</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ICO Codip</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ICO Codip</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ICO Codip</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ICO Codip</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ICO Codip</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ICO Codip</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ICO Codip</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ICO Codip</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ICO Codip</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ICO Codip</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ICO Codip</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ICO Codip</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ICO Codip</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ICO Codip</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ICO Codip</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ICO Codip</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ICO Codip</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ICO Codip</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ICO Codip</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ICO Codip</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ICO Codip</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ICO Codip</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ICO Codip</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ICO Codip</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ICO Codip</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ICO Codip</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ICO Codip</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ICO Codip</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ICO Codip</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ICO Codip</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ICO Codip</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ICO Codip</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ICO Codip</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ICO Codip</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ICO Codip</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ICO Codip</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ICO Codip</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ICO Codip</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ICO Codip</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ICO Codip</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ICO Codip</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ICO Codip</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ICO Codip</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ICO Codip</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ICO Codip</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ICO Codip</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ICO Codip</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ICO Codip</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ICO Codip</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ICO Codip</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ICO Codip</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ICO Codip</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ICO Codip</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ICO Codip</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ICO Codip</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ICO Codip</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ICO Codip</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ICO Codip</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ICO Codip</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ICO Codip</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ICO Codip</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ICO Codip</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ICO Codip</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ICO Codip</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ICO Codip</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ICO Codip</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ICO Codip</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ICO Codip</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ICO Codip</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ICO Codip</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ICO Codip</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ICO Codip</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ICO Codip</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ICO Codip</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ICO Codip</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ICO Codip</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ICO Codip</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ICO Codip</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ICO Codip</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ICO Codip</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ICO Codip</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ICO Codip</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ICO Codip</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ICO Codip</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ICO Codip</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ICO Codip</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ICO Codip</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ICO Codip</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ICO Codip</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ICO Codip</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ICO Codip</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ICO Codip</v>
      </c>
      <c r="K273">
        <f>VLOOKUP(A273,'Calendrier 2025-2026'!$P$7:$Q$37,2,FALSE)</f>
        <v>0</v>
      </c>
    </row>
    <row r="274" spans="1:11">
      <c r="A274" s="10">
        <f t="shared" si="24"/>
        <v>46006</v>
      </c>
      <c r="B274" t="str">
        <f t="shared" si="25"/>
        <v>08:00</v>
      </c>
      <c r="C274" t="str">
        <f t="shared" si="26"/>
        <v>12:00</v>
      </c>
      <c r="D274" t="str">
        <f t="shared" si="23"/>
        <v>Centre</v>
      </c>
      <c r="E274">
        <f t="shared" si="22"/>
        <v>1</v>
      </c>
      <c r="F274">
        <f>'Fiche formation'!$E$25</f>
        <v>0</v>
      </c>
      <c r="G274">
        <f>Salle!$B$1</f>
        <v>0</v>
      </c>
      <c r="H274" t="str">
        <f>'Fiche formation'!$C$14</f>
        <v>M ICO Codip</v>
      </c>
      <c r="K274" t="str">
        <f>VLOOKUP(A274,'Calendrier 2025-2026'!$P$7:$Q$37,2,FALSE)</f>
        <v>Centre</v>
      </c>
    </row>
    <row r="275" spans="1:11">
      <c r="A275" s="10">
        <f t="shared" si="24"/>
        <v>46006</v>
      </c>
      <c r="B275" t="str">
        <f t="shared" si="25"/>
        <v>14:00</v>
      </c>
      <c r="C275" t="str">
        <f t="shared" si="26"/>
        <v>17:00</v>
      </c>
      <c r="D275" t="str">
        <f t="shared" si="23"/>
        <v>Centre</v>
      </c>
      <c r="E275">
        <f t="shared" si="22"/>
        <v>1</v>
      </c>
      <c r="F275">
        <f>'Fiche formation'!$E$25</f>
        <v>0</v>
      </c>
      <c r="G275">
        <f>Salle!$B$1</f>
        <v>0</v>
      </c>
      <c r="H275" t="str">
        <f>'Fiche formation'!$C$14</f>
        <v>M ICO Codip</v>
      </c>
      <c r="K275" t="str">
        <f>VLOOKUP(A275,'Calendrier 2025-2026'!$P$7:$Q$37,2,FALSE)</f>
        <v>Centre</v>
      </c>
    </row>
    <row r="276" spans="1:11">
      <c r="A276" s="10">
        <f t="shared" si="24"/>
        <v>46007</v>
      </c>
      <c r="B276" t="str">
        <f t="shared" si="25"/>
        <v>08:00</v>
      </c>
      <c r="C276" t="str">
        <f t="shared" si="26"/>
        <v>12:00</v>
      </c>
      <c r="D276" t="str">
        <f t="shared" si="23"/>
        <v>Centre</v>
      </c>
      <c r="E276">
        <f t="shared" si="22"/>
        <v>1</v>
      </c>
      <c r="F276">
        <f>'Fiche formation'!$E$25</f>
        <v>0</v>
      </c>
      <c r="G276">
        <f>Salle!$B$1</f>
        <v>0</v>
      </c>
      <c r="H276" t="str">
        <f>'Fiche formation'!$C$14</f>
        <v>M ICO Codip</v>
      </c>
      <c r="K276" t="str">
        <f>VLOOKUP(A276,'Calendrier 2025-2026'!$P$7:$Q$37,2,FALSE)</f>
        <v>Centre</v>
      </c>
    </row>
    <row r="277" spans="1:11">
      <c r="A277" s="10">
        <f t="shared" si="24"/>
        <v>46007</v>
      </c>
      <c r="B277" t="str">
        <f t="shared" si="25"/>
        <v>14:00</v>
      </c>
      <c r="C277" t="str">
        <f t="shared" si="26"/>
        <v>17:00</v>
      </c>
      <c r="D277" t="str">
        <f t="shared" si="23"/>
        <v>Centre</v>
      </c>
      <c r="E277">
        <f t="shared" si="22"/>
        <v>1</v>
      </c>
      <c r="F277">
        <f>'Fiche formation'!$E$25</f>
        <v>0</v>
      </c>
      <c r="G277">
        <f>Salle!$B$1</f>
        <v>0</v>
      </c>
      <c r="H277" t="str">
        <f>'Fiche formation'!$C$14</f>
        <v>M ICO Codip</v>
      </c>
      <c r="K277" t="str">
        <f>VLOOKUP(A277,'Calendrier 2025-2026'!$P$7:$Q$37,2,FALSE)</f>
        <v>Centre</v>
      </c>
    </row>
    <row r="278" spans="1:11">
      <c r="A278" s="10">
        <f t="shared" si="24"/>
        <v>46008</v>
      </c>
      <c r="B278" t="str">
        <f t="shared" si="25"/>
        <v>08:00</v>
      </c>
      <c r="C278" t="str">
        <f t="shared" si="26"/>
        <v>12:00</v>
      </c>
      <c r="D278" t="str">
        <f t="shared" si="23"/>
        <v>Centre</v>
      </c>
      <c r="E278">
        <f t="shared" si="22"/>
        <v>1</v>
      </c>
      <c r="F278">
        <f>'Fiche formation'!$E$25</f>
        <v>0</v>
      </c>
      <c r="G278">
        <f>Salle!$B$1</f>
        <v>0</v>
      </c>
      <c r="H278" t="str">
        <f>'Fiche formation'!$C$14</f>
        <v>M ICO Codip</v>
      </c>
      <c r="K278" t="str">
        <f>VLOOKUP(A278,'Calendrier 2025-2026'!$P$7:$Q$37,2,FALSE)</f>
        <v>Centre</v>
      </c>
    </row>
    <row r="279" spans="1:11">
      <c r="A279" s="10">
        <f t="shared" si="24"/>
        <v>46008</v>
      </c>
      <c r="B279" t="str">
        <f t="shared" si="25"/>
        <v>14:00</v>
      </c>
      <c r="C279" t="str">
        <f t="shared" si="26"/>
        <v>17:00</v>
      </c>
      <c r="D279" t="str">
        <f t="shared" si="23"/>
        <v>Centre</v>
      </c>
      <c r="E279">
        <f t="shared" si="22"/>
        <v>1</v>
      </c>
      <c r="F279">
        <f>'Fiche formation'!$E$25</f>
        <v>0</v>
      </c>
      <c r="G279">
        <f>Salle!$B$1</f>
        <v>0</v>
      </c>
      <c r="H279" t="str">
        <f>'Fiche formation'!$C$14</f>
        <v>M ICO Codip</v>
      </c>
      <c r="K279" t="str">
        <f>VLOOKUP(A279,'Calendrier 2025-2026'!$P$7:$Q$37,2,FALSE)</f>
        <v>Centre</v>
      </c>
    </row>
    <row r="280" spans="1:11">
      <c r="A280" s="10">
        <f t="shared" si="24"/>
        <v>46009</v>
      </c>
      <c r="B280" t="str">
        <f t="shared" si="25"/>
        <v>08:00</v>
      </c>
      <c r="C280" t="str">
        <f t="shared" si="26"/>
        <v>12:00</v>
      </c>
      <c r="D280" t="str">
        <f t="shared" si="23"/>
        <v>Centre</v>
      </c>
      <c r="E280">
        <f t="shared" si="22"/>
        <v>1</v>
      </c>
      <c r="F280">
        <f>'Fiche formation'!$E$25</f>
        <v>0</v>
      </c>
      <c r="G280">
        <f>Salle!$B$1</f>
        <v>0</v>
      </c>
      <c r="H280" t="str">
        <f>'Fiche formation'!$C$14</f>
        <v>M ICO Codip</v>
      </c>
      <c r="K280" t="str">
        <f>VLOOKUP(A280,'Calendrier 2025-2026'!$P$7:$Q$37,2,FALSE)</f>
        <v>Centre</v>
      </c>
    </row>
    <row r="281" spans="1:11">
      <c r="A281" s="10">
        <f t="shared" si="24"/>
        <v>46009</v>
      </c>
      <c r="B281" t="str">
        <f t="shared" si="25"/>
        <v>14:00</v>
      </c>
      <c r="C281" t="str">
        <f t="shared" si="26"/>
        <v>17:00</v>
      </c>
      <c r="D281" t="str">
        <f t="shared" si="23"/>
        <v>Centre</v>
      </c>
      <c r="E281">
        <f t="shared" si="22"/>
        <v>1</v>
      </c>
      <c r="F281">
        <f>'Fiche formation'!$E$25</f>
        <v>0</v>
      </c>
      <c r="G281">
        <f>Salle!$B$1</f>
        <v>0</v>
      </c>
      <c r="H281" t="str">
        <f>'Fiche formation'!$C$14</f>
        <v>M ICO Codip</v>
      </c>
      <c r="K281" t="str">
        <f>VLOOKUP(A281,'Calendrier 2025-2026'!$P$7:$Q$37,2,FALSE)</f>
        <v>Centre</v>
      </c>
    </row>
    <row r="282" spans="1:11">
      <c r="A282" s="10">
        <f t="shared" si="24"/>
        <v>46010</v>
      </c>
      <c r="B282" t="str">
        <f t="shared" si="25"/>
        <v>08:00</v>
      </c>
      <c r="C282" t="str">
        <f t="shared" si="26"/>
        <v>12:00</v>
      </c>
      <c r="D282" t="str">
        <f t="shared" si="23"/>
        <v>Centre</v>
      </c>
      <c r="E282">
        <f t="shared" si="22"/>
        <v>1</v>
      </c>
      <c r="F282">
        <f>'Fiche formation'!$E$25</f>
        <v>0</v>
      </c>
      <c r="G282">
        <f>Salle!$B$1</f>
        <v>0</v>
      </c>
      <c r="H282" t="str">
        <f>'Fiche formation'!$C$14</f>
        <v>M ICO Codip</v>
      </c>
      <c r="K282" t="str">
        <f>VLOOKUP(A282,'Calendrier 2025-2026'!$P$7:$Q$37,2,FALSE)</f>
        <v>Centre</v>
      </c>
    </row>
    <row r="283" spans="1:11">
      <c r="A283" s="10">
        <f t="shared" si="24"/>
        <v>46010</v>
      </c>
      <c r="B283" t="str">
        <f t="shared" si="25"/>
        <v>14:00</v>
      </c>
      <c r="C283" t="str">
        <f t="shared" si="26"/>
        <v>17:00</v>
      </c>
      <c r="D283" t="str">
        <f t="shared" si="23"/>
        <v>Centre</v>
      </c>
      <c r="E283">
        <f t="shared" si="22"/>
        <v>1</v>
      </c>
      <c r="F283">
        <f>'Fiche formation'!$E$25</f>
        <v>0</v>
      </c>
      <c r="G283">
        <f>Salle!$B$1</f>
        <v>0</v>
      </c>
      <c r="H283" t="str">
        <f>'Fiche formation'!$C$14</f>
        <v>M ICO Codip</v>
      </c>
      <c r="K283" t="str">
        <f>VLOOKUP(A283,'Calendrier 2025-2026'!$P$7:$Q$37,2,FALSE)</f>
        <v>Centre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ICO Codip</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ICO Codip</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ICO Codip</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ICO Codip</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ICO Codip</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ICO Codip</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ICO Codip</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ICO Codip</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ICO Codip</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ICO Codip</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ICO Codip</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ICO Codip</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ICO Codip</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ICO Codip</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ICO Codip</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ICO Codip</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ICO Codip</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ICO Codip</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ICO Codip</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ICO Codip</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ICO Codip</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ICO Codip</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ICO Codip</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ICO Codip</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ICO Codip</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ICO Codip</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ICO Codip</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ICO Codip</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ICO Codip</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ICO Codip</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ICO Codip</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ICO Codip</v>
      </c>
      <c r="K315">
        <f>VLOOKUP(A315,'Calendrier 2025-2026'!$S$7:$T$37,2,FALSE)</f>
        <v>0</v>
      </c>
    </row>
    <row r="316" spans="1:11">
      <c r="A316" s="10">
        <f t="shared" si="24"/>
        <v>46027</v>
      </c>
      <c r="B316" t="str">
        <f t="shared" si="25"/>
        <v>08:00</v>
      </c>
      <c r="C316" t="str">
        <f t="shared" si="26"/>
        <v>12:00</v>
      </c>
      <c r="D316" t="str">
        <f t="shared" si="23"/>
        <v>Centre</v>
      </c>
      <c r="E316">
        <f t="shared" si="22"/>
        <v>1</v>
      </c>
      <c r="F316">
        <f>'Fiche formation'!$E$25</f>
        <v>0</v>
      </c>
      <c r="G316">
        <f>Salle!$B$1</f>
        <v>0</v>
      </c>
      <c r="H316" t="str">
        <f>'Fiche formation'!$C$14</f>
        <v>M ICO Codip</v>
      </c>
      <c r="K316" t="str">
        <f>VLOOKUP(A316,'Calendrier 2025-2026'!$S$7:$T$37,2,FALSE)</f>
        <v>Centre</v>
      </c>
    </row>
    <row r="317" spans="1:11">
      <c r="A317" s="10">
        <f t="shared" si="24"/>
        <v>46027</v>
      </c>
      <c r="B317" t="str">
        <f t="shared" si="25"/>
        <v>14:00</v>
      </c>
      <c r="C317" t="str">
        <f t="shared" si="26"/>
        <v>17:00</v>
      </c>
      <c r="D317" t="str">
        <f t="shared" si="23"/>
        <v>Centre</v>
      </c>
      <c r="E317">
        <f t="shared" si="22"/>
        <v>1</v>
      </c>
      <c r="F317">
        <f>'Fiche formation'!$E$25</f>
        <v>0</v>
      </c>
      <c r="G317">
        <f>Salle!$B$1</f>
        <v>0</v>
      </c>
      <c r="H317" t="str">
        <f>'Fiche formation'!$C$14</f>
        <v>M ICO Codip</v>
      </c>
      <c r="K317" t="str">
        <f>VLOOKUP(A317,'Calendrier 2025-2026'!$S$7:$T$37,2,FALSE)</f>
        <v>Centre</v>
      </c>
    </row>
    <row r="318" spans="1:11">
      <c r="A318" s="10">
        <f t="shared" si="24"/>
        <v>46028</v>
      </c>
      <c r="B318" t="str">
        <f t="shared" si="25"/>
        <v>08:00</v>
      </c>
      <c r="C318" t="str">
        <f t="shared" si="26"/>
        <v>12:00</v>
      </c>
      <c r="D318" t="str">
        <f t="shared" si="23"/>
        <v>Centre</v>
      </c>
      <c r="E318">
        <f t="shared" si="22"/>
        <v>1</v>
      </c>
      <c r="F318">
        <f>'Fiche formation'!$E$25</f>
        <v>0</v>
      </c>
      <c r="G318">
        <f>Salle!$B$1</f>
        <v>0</v>
      </c>
      <c r="H318" t="str">
        <f>'Fiche formation'!$C$14</f>
        <v>M ICO Codip</v>
      </c>
      <c r="K318" t="str">
        <f>VLOOKUP(A318,'Calendrier 2025-2026'!$S$7:$T$37,2,FALSE)</f>
        <v>Centre</v>
      </c>
    </row>
    <row r="319" spans="1:11">
      <c r="A319" s="10">
        <f t="shared" si="24"/>
        <v>46028</v>
      </c>
      <c r="B319" t="str">
        <f t="shared" si="25"/>
        <v>14:00</v>
      </c>
      <c r="C319" t="str">
        <f t="shared" si="26"/>
        <v>17:00</v>
      </c>
      <c r="D319" t="str">
        <f t="shared" si="23"/>
        <v>Centre</v>
      </c>
      <c r="E319">
        <f t="shared" si="22"/>
        <v>1</v>
      </c>
      <c r="F319">
        <f>'Fiche formation'!$E$25</f>
        <v>0</v>
      </c>
      <c r="G319">
        <f>Salle!$B$1</f>
        <v>0</v>
      </c>
      <c r="H319" t="str">
        <f>'Fiche formation'!$C$14</f>
        <v>M ICO Codip</v>
      </c>
      <c r="K319" t="str">
        <f>VLOOKUP(A319,'Calendrier 2025-2026'!$S$7:$T$37,2,FALSE)</f>
        <v>Centre</v>
      </c>
    </row>
    <row r="320" spans="1:11">
      <c r="A320" s="10">
        <f t="shared" si="24"/>
        <v>46029</v>
      </c>
      <c r="B320" t="str">
        <f t="shared" si="25"/>
        <v>08:00</v>
      </c>
      <c r="C320" t="str">
        <f t="shared" si="26"/>
        <v>12:00</v>
      </c>
      <c r="D320" t="str">
        <f t="shared" si="23"/>
        <v>Centre</v>
      </c>
      <c r="E320">
        <f t="shared" ref="E320:E383" si="27">IF(K320=0,"",IF(OR(K320="Entreprise",K320="Révisions"),0,1))</f>
        <v>1</v>
      </c>
      <c r="F320">
        <f>'Fiche formation'!$E$25</f>
        <v>0</v>
      </c>
      <c r="G320">
        <f>Salle!$B$1</f>
        <v>0</v>
      </c>
      <c r="H320" t="str">
        <f>'Fiche formation'!$C$14</f>
        <v>M ICO Codip</v>
      </c>
      <c r="K320" t="str">
        <f>VLOOKUP(A320,'Calendrier 2025-2026'!$S$7:$T$37,2,FALSE)</f>
        <v>Centre</v>
      </c>
    </row>
    <row r="321" spans="1:11">
      <c r="A321" s="10">
        <f t="shared" si="24"/>
        <v>46029</v>
      </c>
      <c r="B321" t="str">
        <f t="shared" si="25"/>
        <v>14:00</v>
      </c>
      <c r="C321" t="str">
        <f t="shared" si="26"/>
        <v>17:00</v>
      </c>
      <c r="D321" t="str">
        <f t="shared" ref="D321:D384" si="28">K321</f>
        <v>Centre</v>
      </c>
      <c r="E321">
        <f t="shared" si="27"/>
        <v>1</v>
      </c>
      <c r="F321">
        <f>'Fiche formation'!$E$25</f>
        <v>0</v>
      </c>
      <c r="G321">
        <f>Salle!$B$1</f>
        <v>0</v>
      </c>
      <c r="H321" t="str">
        <f>'Fiche formation'!$C$14</f>
        <v>M ICO Codip</v>
      </c>
      <c r="K321" t="str">
        <f>VLOOKUP(A321,'Calendrier 2025-2026'!$S$7:$T$37,2,FALSE)</f>
        <v>Centre</v>
      </c>
    </row>
    <row r="322" spans="1:11">
      <c r="A322" s="10">
        <f t="shared" ref="A322:A385" si="29">IF(A321=A320,A321+1,A321)</f>
        <v>46030</v>
      </c>
      <c r="B322" t="str">
        <f t="shared" si="25"/>
        <v>08:00</v>
      </c>
      <c r="C322" t="str">
        <f t="shared" si="26"/>
        <v>12:00</v>
      </c>
      <c r="D322" t="str">
        <f t="shared" si="28"/>
        <v>Centre</v>
      </c>
      <c r="E322">
        <f t="shared" si="27"/>
        <v>1</v>
      </c>
      <c r="F322">
        <f>'Fiche formation'!$E$25</f>
        <v>0</v>
      </c>
      <c r="G322">
        <f>Salle!$B$1</f>
        <v>0</v>
      </c>
      <c r="H322" t="str">
        <f>'Fiche formation'!$C$14</f>
        <v>M ICO Codip</v>
      </c>
      <c r="K322" t="str">
        <f>VLOOKUP(A322,'Calendrier 2025-2026'!$S$7:$T$37,2,FALSE)</f>
        <v>Centre</v>
      </c>
    </row>
    <row r="323" spans="1:11">
      <c r="A323" s="10">
        <f t="shared" si="29"/>
        <v>46030</v>
      </c>
      <c r="B323" t="str">
        <f t="shared" ref="B323:B386" si="30">IF(K323=0,"",IF($A323=$A322,"14:00","08:00"))</f>
        <v>14:00</v>
      </c>
      <c r="C323" t="str">
        <f t="shared" ref="C323:C386" si="31">IF(K323=0,"",IF($A323=$A322,"17:00","12:00"))</f>
        <v>17:00</v>
      </c>
      <c r="D323" t="str">
        <f t="shared" si="28"/>
        <v>Centre</v>
      </c>
      <c r="E323">
        <f t="shared" si="27"/>
        <v>1</v>
      </c>
      <c r="F323">
        <f>'Fiche formation'!$E$25</f>
        <v>0</v>
      </c>
      <c r="G323">
        <f>Salle!$B$1</f>
        <v>0</v>
      </c>
      <c r="H323" t="str">
        <f>'Fiche formation'!$C$14</f>
        <v>M ICO Codip</v>
      </c>
      <c r="K323" t="str">
        <f>VLOOKUP(A323,'Calendrier 2025-2026'!$S$7:$T$37,2,FALSE)</f>
        <v>Centre</v>
      </c>
    </row>
    <row r="324" spans="1:11">
      <c r="A324" s="10">
        <f t="shared" si="29"/>
        <v>46031</v>
      </c>
      <c r="B324" t="str">
        <f t="shared" si="30"/>
        <v>08:00</v>
      </c>
      <c r="C324" t="str">
        <f t="shared" si="31"/>
        <v>12:00</v>
      </c>
      <c r="D324" t="str">
        <f t="shared" si="28"/>
        <v>Centre</v>
      </c>
      <c r="E324">
        <f t="shared" si="27"/>
        <v>1</v>
      </c>
      <c r="F324">
        <f>'Fiche formation'!$E$25</f>
        <v>0</v>
      </c>
      <c r="G324">
        <f>Salle!$B$1</f>
        <v>0</v>
      </c>
      <c r="H324" t="str">
        <f>'Fiche formation'!$C$14</f>
        <v>M ICO Codip</v>
      </c>
      <c r="K324" t="str">
        <f>VLOOKUP(A324,'Calendrier 2025-2026'!$S$7:$T$37,2,FALSE)</f>
        <v>Centre</v>
      </c>
    </row>
    <row r="325" spans="1:11">
      <c r="A325" s="10">
        <f t="shared" si="29"/>
        <v>46031</v>
      </c>
      <c r="B325" t="str">
        <f t="shared" si="30"/>
        <v>14:00</v>
      </c>
      <c r="C325" t="str">
        <f t="shared" si="31"/>
        <v>17:00</v>
      </c>
      <c r="D325" t="str">
        <f t="shared" si="28"/>
        <v>Centre</v>
      </c>
      <c r="E325">
        <f t="shared" si="27"/>
        <v>1</v>
      </c>
      <c r="F325">
        <f>'Fiche formation'!$E$25</f>
        <v>0</v>
      </c>
      <c r="G325">
        <f>Salle!$B$1</f>
        <v>0</v>
      </c>
      <c r="H325" t="str">
        <f>'Fiche formation'!$C$14</f>
        <v>M ICO Codip</v>
      </c>
      <c r="K325" t="str">
        <f>VLOOKUP(A325,'Calendrier 2025-2026'!$S$7:$T$37,2,FALSE)</f>
        <v>Centre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ICO Codip</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ICO Codip</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ICO Codip</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ICO Codip</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ICO Codip</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ICO Codip</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ICO Codip</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ICO Codip</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ICO Codip</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ICO Codip</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ICO Codip</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ICO Codip</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ICO Codip</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ICO Codip</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ICO Codip</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ICO Codip</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ICO Codip</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ICO Codip</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ICO Codip</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ICO Codip</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ICO Codip</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ICO Codip</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ICO Codip</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ICO Codip</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ICO Codip</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ICO Codip</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ICO Codip</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ICO Codip</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ICO Codip</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ICO Codip</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ICO Codip</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ICO Codip</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ICO Codip</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ICO Codip</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ICO Codip</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ICO Codip</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ICO Codip</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ICO Codip</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ICO Codip</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ICO Codip</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ICO Codip</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ICO Codip</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ICO Codip</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ICO Codip</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ICO Codip</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ICO Codip</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ICO Codip</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ICO Codip</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ICO Codip</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ICO Codip</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ICO Codip</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ICO Codip</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ICO Codip</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ICO Codip</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ICO Codip</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ICO Codip</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ICO Codip</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ICO Codip</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ICO Codip</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ICO Codip</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ICO Codip</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ICO Codip</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ICO Codip</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ICO Codip</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ICO Codip</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ICO Codip</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ICO Codip</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ICO Codip</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ICO Codip</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ICO Codip</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ICO Codip</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ICO Codip</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ICO Codip</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ICO Codip</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ICO Codip</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ICO Codip</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ICO Codip</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ICO Codip</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ICO Codip</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ICO Codip</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ICO Codip</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ICO Codip</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ICO Codip</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ICO Codip</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ICO Codip</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ICO Codip</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ICO Codip</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ICO Codip</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ICO Codip</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ICO Codip</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ICO Codip</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ICO Codip</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ICO Codip</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ICO Codip</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ICO Codip</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ICO Codip</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ICO Codip</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ICO Codip</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ICO Codip</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ICO Codip</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ICO Codip</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ICO Codip</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ICO Codip</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ICO Codip</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ICO Codip</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ICO Codip</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ICO Codip</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ICO Codip</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ICO Codip</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ICO Codip</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ICO Codip</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ICO Codip</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ICO Codip</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ICO Codip</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ICO Codip</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ICO Codip</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ICO Codip</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ICO Codip</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ICO Codip</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ICO Codip</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ICO Codip</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ICO Codip</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ICO Codip</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ICO Codip</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ICO Codip</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ICO Codip</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ICO Codip</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ICO Codip</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ICO Codip</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ICO Codip</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ICO Codip</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ICO Codip</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ICO Codip</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ICO Codip</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ICO Codip</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ICO Codip</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ICO Codip</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ICO Codip</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ICO Codip</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ICO Codip</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ICO Codip</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ICO Codip</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ICO Codip</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ICO Codip</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ICO Codip</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ICO Codip</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ICO Codip</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ICO Codip</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ICO Codip</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ICO Codip</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ICO Codip</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ICO Codip</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ICO Codip</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ICO Codip</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ICO Codip</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ICO Codip</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ICO Codip</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ICO Codip</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ICO Codip</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ICO Codip</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ICO Codip</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ICO Codip</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ICO Codip</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ICO Codip</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ICO Codip</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ICO Codip</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ICO Codip</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ICO Codip</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ICO Codip</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ICO Codip</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ICO Codip</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ICO Codip</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ICO Codip</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ICO Codip</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ICO Codip</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ICO Codip</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ICO Codip</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ICO Codip</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ICO Codip</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ICO Codip</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ICO Codip</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ICO Codip</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ICO Codip</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ICO Codip</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ICO Codip</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ICO Codip</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ICO Codip</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ICO Codip</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ICO Codip</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ICO Codip</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ICO Codip</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ICO Codip</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ICO Codip</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ICO Codip</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ICO Codip</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ICO Codip</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ICO Codip</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ICO Codip</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ICO Codip</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ICO Codip</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ICO Codip</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ICO Codip</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ICO Codip</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ICO Codip</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ICO Codip</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ICO Codip</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ICO Codip</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ICO Codip</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ICO Codip</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ICO Codip</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ICO Codip</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ICO Codip</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ICO Codip</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ICO Codip</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ICO Codip</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ICO Codip</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ICO Codip</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ICO Codip</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ICO Codip</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ICO Codip</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ICO Codip</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ICO Codip</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ICO Codip</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ICO Codip</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ICO Codip</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ICO Codip</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ICO Codip</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ICO Codip</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ICO Codip</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ICO Codip</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ICO Codip</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ICO Codip</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ICO Codip</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ICO Codip</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ICO Codip</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ICO Codip</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ICO Codip</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ICO Codip</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ICO Codip</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ICO Codip</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ICO Codip</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ICO Codip</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ICO Codip</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ICO Codip</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ICO Codip</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ICO Codip</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ICO Codip</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ICO Codip</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ICO Codip</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ICO Codip</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ICO Codip</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ICO Codip</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ICO Codip</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ICO Codip</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ICO Codip</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ICO Codip</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ICO Codip</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ICO Codip</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ICO Codip</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ICO Codip</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ICO Codip</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ICO Codip</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ICO Codip</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ICO Codip</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ICO Codip</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ICO Codip</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ICO Codip</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ICO Codip</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ICO Codip</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ICO Codip</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ICO Codip</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ICO Codip</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ICO Codip</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ICO Codip</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ICO Codip</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ICO Codip</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ICO Codip</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ICO Codip</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ICO Codip</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ICO Codip</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ICO Codip</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ICO Codip</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ICO Codip</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ICO Codip</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ICO Codip</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ICO Codip</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ICO Codip</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ICO Codip</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ICO Codip</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ICO Codip</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ICO Codip</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ICO Codip</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ICO Codip</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ICO Codip</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ICO Codip</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ICO Codip</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ICO Codip</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ICO Codip</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ICO Codip</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ICO Codip</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ICO Codip</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ICO Codip</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ICO Codip</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ICO Codip</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ICO Codip</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ICO Codip</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ICO Codip</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ICO Codip</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ICO Codip</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ICO Codip</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ICO Codip</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ICO Codip</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ICO Codip</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ICO Codip</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ICO Codip</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ICO Codip</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ICO Codip</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ICO Codip</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ICO Codip</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ICO Codip</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ICO Codip</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ICO Codip</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ICO Codip</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ICO Codip</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ICO Codip</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ICO Codip</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ICO Codip</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ICO Codip</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ICO Codip</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ICO Codip</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ICO Codip</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ICO Codip</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ICO Codip</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ICO Codip</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ICO Codip</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ICO Codip</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ICO Codip</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ICO Codip</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ICO Codip</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ICO Codip</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ICO Codip</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ICO Codip</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ICO Codip</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ICO Codip</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ICO Codip</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ICO Codip</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ICO Codip</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ICO Codip</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ICO Codip</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ICO Codip</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ICO Codip</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ICO Codip</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ICO Codip</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ICO Codip</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ICO Codip</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ICO Codip</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ICO Codip</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ICO Codip</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ICO Codip</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ICO Codip</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ICO Codip</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ICO Codip</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ICO Codip</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ICO Codip</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ICO Codip</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ICO Codip</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ICO Codip</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ICO Codip</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ICO Codip</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ICO Codip</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ICO Codip</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ICO Codip</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ICO Codip</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ICO Codip</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ICO Codip</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ICO Codip</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ICO Codip</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ICO Codip</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ICO Codip</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ICO Codip</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ICO Codip</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ICO Codip</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ICO Codip</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ICO Codip</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ICO Codip</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ICO Codip</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ICO Codip</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ICO Codip</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ICO Codip</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ICO Codip</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ICO Codip</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ICO Codip</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ICO Codip</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ICO Codip</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ICO Codip</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ICO Codip</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ICO Codip</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ICO Codip</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ICO Codip</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ICO Codip</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ICO Codip</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ICO Codip</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ICO Codip</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ICO Codip</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ICO Codip</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ICO Codip</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ICO Codip</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ICO Codip</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ICO Codip</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ICO Codip</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ICO Codip</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ICO Codip</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ICO Codip</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ICO Codip</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ICO Codip</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ICO Codip</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ICO Codip</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ICO Codip</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ICO Codip</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ICO Codip</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ICO Codip</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ICO Codip</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ICO Codip</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ICO Codip</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ICO Codip</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ICO Codip</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ICO Codip</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ICO Codip</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ICO Codip</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ICO Codip</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ICO Codip</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ICO Codip</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ICO Codip</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ICO Codip</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ICO Codip</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ICO Codip</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ICO Codip</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ICO Codip</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ICO Codip</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ICO Codip</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ICO Codip</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ICO Codip</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ICO Codip</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ICO Codip</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ICO Codip</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ICO Codip</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ICO Codip</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ICO Codip</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ICO Codip</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ICO Codip</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ICO Codip</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ICO Codip</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ICO Codip</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ICO Codip</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ICO Codip</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ICO Codip</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ICO Codip</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ICO Codip</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ICO Codip</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ICO Codip</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ICO Codip</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ICO Codip</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ICO Codip</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ICO Codip</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ICO Codip</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ICO Codip</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ICO Codip</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ICO Codip</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ICO Codip</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ICO Codip</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ICO Codip</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ICO Codip</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ICO Codip</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ICO Codip</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ICO Codip</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ICO Codip</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ICO Codip</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ICO Codip</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ICO Codip</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ICO Codip</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ICO Codip</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ICO Codip</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ICO Codip</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ICO Codip</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ICO Codip</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ICO Codip</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ICO Codip</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ICO Codip</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ICO Codip</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ICO Codip</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ICO Codip</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ICO Codip</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ICO Codip</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ICO Codip</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ICO Codip</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ICO Codip</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ICO Codip</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ICO Codip</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ICO Codip</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ICO Codip</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ICO Codip</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ICO Codip</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ICO Codip</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ICO Codip</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ICO Codip</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ICO Codip</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ICO Codip</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ICO Codip</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ICO Codip</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ICO Codip</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ICO Codip</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ICO Codip</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ICO Codip</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ICO Codip</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ICO Codip</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ICO Codip</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ICO Codip</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ICO Codip</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ICO Codip</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ICO Codip</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ICO Codip</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ICO Codip</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ICO Codip</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ICO Codip</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ICO Codip</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ICO Codip</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ICO Codip</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ICO Codip</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9C96D-04A3-4631-A1FB-0AB78DBCA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873EE7-E6D2-4180-B824-24CA26FA137C}">
  <ds:schemaRefs>
    <ds:schemaRef ds:uri="http://schemas.microsoft.com/DataMashup"/>
  </ds:schemaRefs>
</ds:datastoreItem>
</file>

<file path=customXml/itemProps3.xml><?xml version="1.0" encoding="utf-8"?>
<ds:datastoreItem xmlns:ds="http://schemas.openxmlformats.org/officeDocument/2006/customXml" ds:itemID="{086992CE-B255-4138-841C-022BD9F7C926}">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4.xml><?xml version="1.0" encoding="utf-8"?>
<ds:datastoreItem xmlns:ds="http://schemas.openxmlformats.org/officeDocument/2006/customXml" ds:itemID="{55364BB7-203C-4A84-883D-D035E8F031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